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600" windowHeight="7368"/>
  </bookViews>
  <sheets>
    <sheet name="приложение 4" sheetId="1" r:id="rId1"/>
    <sheet name="приложение 5" sheetId="2" r:id="rId2"/>
  </sheets>
  <definedNames>
    <definedName name="_xlnm.Print_Titles" localSheetId="0">'приложение 4'!$11:$12</definedName>
    <definedName name="_xlnm.Print_Titles" localSheetId="1">'приложение 5'!$10:$11</definedName>
    <definedName name="_xlnm.Print_Area" localSheetId="0">'приложение 4'!$A$1:$E$119</definedName>
    <definedName name="_xlnm.Print_Area" localSheetId="1">'приложение 5'!$A$1:$H$112</definedName>
  </definedNames>
  <calcPr calcId="144525"/>
</workbook>
</file>

<file path=xl/calcChain.xml><?xml version="1.0" encoding="utf-8"?>
<calcChain xmlns="http://schemas.openxmlformats.org/spreadsheetml/2006/main">
  <c r="D23" i="1" l="1"/>
  <c r="D28" i="1"/>
  <c r="D106" i="1" l="1"/>
  <c r="D107" i="1"/>
  <c r="E63" i="1"/>
  <c r="D64" i="1"/>
  <c r="C112" i="1"/>
  <c r="E117" i="1"/>
  <c r="E18" i="1"/>
  <c r="E26" i="1" l="1"/>
  <c r="E39" i="1"/>
  <c r="E38" i="1"/>
  <c r="E37" i="1"/>
  <c r="E31" i="1"/>
  <c r="E29" i="1"/>
  <c r="E28" i="1"/>
  <c r="E25" i="1"/>
  <c r="D88" i="1" l="1"/>
  <c r="D102" i="1"/>
  <c r="E79" i="1"/>
  <c r="D104" i="1"/>
  <c r="D52" i="1"/>
  <c r="D51" i="1"/>
  <c r="D46" i="1"/>
  <c r="C78" i="1" l="1"/>
  <c r="C82" i="1"/>
  <c r="D50" i="1"/>
  <c r="C50" i="1"/>
  <c r="E116" i="1" l="1"/>
  <c r="D100" i="1"/>
  <c r="E100" i="1"/>
  <c r="D103" i="1"/>
  <c r="E103" i="1"/>
  <c r="E93" i="1"/>
  <c r="E98" i="1"/>
  <c r="E64" i="1"/>
  <c r="D53" i="1"/>
  <c r="E53" i="1"/>
  <c r="C53" i="1"/>
  <c r="E55" i="1"/>
  <c r="E54" i="1"/>
  <c r="E52" i="1"/>
  <c r="E51" i="1"/>
  <c r="D43" i="1"/>
  <c r="D81" i="1"/>
  <c r="E81" i="1" s="1"/>
  <c r="D80" i="1"/>
  <c r="E111" i="1"/>
  <c r="E88" i="1"/>
  <c r="C83" i="1"/>
  <c r="E85" i="1"/>
  <c r="C43" i="1"/>
  <c r="E46" i="1"/>
  <c r="E43" i="1" s="1"/>
  <c r="E107" i="1"/>
  <c r="G107" i="1" s="1"/>
  <c r="E106" i="1"/>
  <c r="G106" i="1" s="1"/>
  <c r="E87" i="1"/>
  <c r="E84" i="1"/>
  <c r="E45" i="1"/>
  <c r="C59" i="1"/>
  <c r="E50" i="1" l="1"/>
  <c r="E80" i="1"/>
  <c r="H69" i="2"/>
  <c r="E69" i="2"/>
  <c r="E97" i="2"/>
  <c r="C76" i="2"/>
  <c r="F60" i="2" l="1"/>
  <c r="F63" i="2"/>
  <c r="F57" i="2"/>
  <c r="F54" i="2"/>
  <c r="C60" i="2"/>
  <c r="C63" i="2"/>
  <c r="C57" i="2"/>
  <c r="C54" i="2"/>
  <c r="E53" i="2"/>
  <c r="E52" i="2"/>
  <c r="C51" i="2"/>
  <c r="E77" i="1" l="1"/>
  <c r="E74" i="1"/>
  <c r="E70" i="1"/>
  <c r="E69" i="1"/>
  <c r="D68" i="1"/>
  <c r="E95" i="1"/>
  <c r="E104" i="1"/>
  <c r="E91" i="1"/>
  <c r="E115" i="1"/>
  <c r="E118" i="1" l="1"/>
  <c r="E90" i="1"/>
  <c r="E102" i="1"/>
  <c r="E61" i="1"/>
  <c r="E60" i="1"/>
  <c r="D59" i="1"/>
  <c r="E114" i="1"/>
  <c r="E14" i="1"/>
  <c r="E16" i="1"/>
  <c r="C15" i="1"/>
  <c r="E22" i="1"/>
  <c r="E23" i="1"/>
  <c r="E21" i="1"/>
  <c r="E97" i="1"/>
  <c r="E96" i="1"/>
  <c r="C105" i="1"/>
  <c r="C62" i="1"/>
  <c r="C56" i="1"/>
  <c r="E59" i="1" l="1"/>
  <c r="E96" i="2"/>
  <c r="E94" i="2"/>
  <c r="D94" i="2"/>
  <c r="D56" i="1" l="1"/>
  <c r="E58" i="1" l="1"/>
  <c r="E57" i="1"/>
  <c r="E56" i="1" l="1"/>
  <c r="H60" i="2"/>
  <c r="G60" i="2"/>
  <c r="G63" i="2"/>
  <c r="H63" i="2"/>
  <c r="H85" i="2"/>
  <c r="E63" i="2"/>
  <c r="E60" i="2" s="1"/>
  <c r="E73" i="1"/>
  <c r="E71" i="1" s="1"/>
  <c r="E105" i="1" l="1"/>
  <c r="D78" i="2" l="1"/>
  <c r="D79" i="2"/>
  <c r="D80" i="2"/>
  <c r="D81" i="2"/>
  <c r="D17" i="1" l="1"/>
  <c r="D19" i="1"/>
  <c r="D32" i="1"/>
  <c r="D34" i="1"/>
  <c r="D35" i="1"/>
  <c r="E36" i="1"/>
  <c r="E30" i="1"/>
  <c r="E27" i="1"/>
  <c r="E24" i="1"/>
  <c r="E20" i="1"/>
  <c r="E15" i="1"/>
  <c r="H106" i="2"/>
  <c r="H76" i="2"/>
  <c r="H73" i="2" s="1"/>
  <c r="H67" i="2"/>
  <c r="H50" i="2" s="1"/>
  <c r="H47" i="2"/>
  <c r="G48" i="2"/>
  <c r="G49" i="2"/>
  <c r="G51" i="2"/>
  <c r="G52" i="2"/>
  <c r="G53" i="2"/>
  <c r="G54" i="2"/>
  <c r="G55" i="2"/>
  <c r="G56" i="2"/>
  <c r="G57" i="2"/>
  <c r="G58" i="2"/>
  <c r="G59" i="2"/>
  <c r="G61" i="2"/>
  <c r="G62" i="2"/>
  <c r="G64" i="2"/>
  <c r="G65" i="2"/>
  <c r="G66" i="2"/>
  <c r="G68" i="2"/>
  <c r="G70" i="2"/>
  <c r="G71" i="2"/>
  <c r="G72" i="2"/>
  <c r="G74" i="2"/>
  <c r="G75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7" i="2"/>
  <c r="G108" i="2"/>
  <c r="G109" i="2"/>
  <c r="H43" i="2"/>
  <c r="H37" i="2"/>
  <c r="F34" i="2"/>
  <c r="H27" i="2"/>
  <c r="G42" i="2"/>
  <c r="G41" i="2"/>
  <c r="G40" i="2" s="1"/>
  <c r="G36" i="2"/>
  <c r="G35" i="2"/>
  <c r="G34" i="2" s="1"/>
  <c r="G33" i="2"/>
  <c r="G32" i="2"/>
  <c r="G30" i="2"/>
  <c r="G29" i="2"/>
  <c r="G28" i="2"/>
  <c r="G26" i="2"/>
  <c r="G24" i="2"/>
  <c r="G23" i="2"/>
  <c r="G22" i="2"/>
  <c r="G21" i="2" s="1"/>
  <c r="G18" i="2"/>
  <c r="G19" i="2"/>
  <c r="G20" i="2"/>
  <c r="G17" i="2"/>
  <c r="D16" i="2"/>
  <c r="E16" i="2"/>
  <c r="F16" i="2"/>
  <c r="H16" i="2"/>
  <c r="E21" i="2"/>
  <c r="F21" i="2"/>
  <c r="H21" i="2"/>
  <c r="E25" i="2"/>
  <c r="E14" i="2" s="1"/>
  <c r="F25" i="2"/>
  <c r="G25" i="2"/>
  <c r="H25" i="2"/>
  <c r="E31" i="2"/>
  <c r="F31" i="2"/>
  <c r="H31" i="2"/>
  <c r="E34" i="2"/>
  <c r="H34" i="2"/>
  <c r="E40" i="2"/>
  <c r="F40" i="2"/>
  <c r="H40" i="2"/>
  <c r="D18" i="2"/>
  <c r="D19" i="2"/>
  <c r="D20" i="2"/>
  <c r="D22" i="2"/>
  <c r="D21" i="2" s="1"/>
  <c r="D23" i="2"/>
  <c r="D24" i="2"/>
  <c r="D26" i="2"/>
  <c r="D25" i="2" s="1"/>
  <c r="D28" i="2"/>
  <c r="D29" i="2"/>
  <c r="D30" i="2"/>
  <c r="D32" i="2"/>
  <c r="D31" i="2" s="1"/>
  <c r="D33" i="2"/>
  <c r="D35" i="2"/>
  <c r="D34" i="2" s="1"/>
  <c r="D36" i="2"/>
  <c r="D38" i="2"/>
  <c r="D39" i="2"/>
  <c r="D41" i="2"/>
  <c r="D40" i="2" s="1"/>
  <c r="D42" i="2"/>
  <c r="D17" i="2"/>
  <c r="E43" i="2"/>
  <c r="E37" i="2"/>
  <c r="E27" i="2"/>
  <c r="C67" i="2"/>
  <c r="C50" i="2" s="1"/>
  <c r="E67" i="2"/>
  <c r="E50" i="2" s="1"/>
  <c r="E46" i="2" s="1"/>
  <c r="E45" i="2" s="1"/>
  <c r="E110" i="2" s="1"/>
  <c r="C47" i="2"/>
  <c r="F67" i="2"/>
  <c r="F50" i="2" s="1"/>
  <c r="F76" i="2"/>
  <c r="F73" i="2" s="1"/>
  <c r="C73" i="2"/>
  <c r="E106" i="2"/>
  <c r="D108" i="2"/>
  <c r="D109" i="2"/>
  <c r="D107" i="2"/>
  <c r="D101" i="2"/>
  <c r="D99" i="2"/>
  <c r="D100" i="2"/>
  <c r="D95" i="2"/>
  <c r="D90" i="2"/>
  <c r="D91" i="2"/>
  <c r="D92" i="2"/>
  <c r="D93" i="2"/>
  <c r="D88" i="2"/>
  <c r="D89" i="2"/>
  <c r="D83" i="2"/>
  <c r="D84" i="2"/>
  <c r="D85" i="2"/>
  <c r="D86" i="2"/>
  <c r="D87" i="2"/>
  <c r="D82" i="2"/>
  <c r="D75" i="2"/>
  <c r="D74" i="2"/>
  <c r="D77" i="2"/>
  <c r="E77" i="2"/>
  <c r="E76" i="2" s="1"/>
  <c r="E73" i="2" s="1"/>
  <c r="E51" i="2"/>
  <c r="D51" i="2" s="1"/>
  <c r="D54" i="2"/>
  <c r="D64" i="2"/>
  <c r="D65" i="2"/>
  <c r="D66" i="2"/>
  <c r="D68" i="2"/>
  <c r="D70" i="2"/>
  <c r="D71" i="2"/>
  <c r="D72" i="2"/>
  <c r="D61" i="2"/>
  <c r="D62" i="2"/>
  <c r="D63" i="2"/>
  <c r="D57" i="2"/>
  <c r="D48" i="2"/>
  <c r="E47" i="2"/>
  <c r="D76" i="2" l="1"/>
  <c r="D73" i="2" s="1"/>
  <c r="D15" i="1"/>
  <c r="D67" i="2"/>
  <c r="D106" i="2"/>
  <c r="G16" i="2"/>
  <c r="G106" i="2"/>
  <c r="G76" i="2"/>
  <c r="G73" i="2" s="1"/>
  <c r="G67" i="2"/>
  <c r="G50" i="2" s="1"/>
  <c r="G47" i="2"/>
  <c r="H46" i="2"/>
  <c r="H45" i="2" s="1"/>
  <c r="H110" i="2" s="1"/>
  <c r="G31" i="2"/>
  <c r="H14" i="2"/>
  <c r="D60" i="2"/>
  <c r="D47" i="2"/>
  <c r="D75" i="1"/>
  <c r="D76" i="1"/>
  <c r="D72" i="1"/>
  <c r="D92" i="1"/>
  <c r="D94" i="1"/>
  <c r="D99" i="1"/>
  <c r="D101" i="1"/>
  <c r="D108" i="1"/>
  <c r="D109" i="1"/>
  <c r="D110" i="1"/>
  <c r="D66" i="1"/>
  <c r="D67" i="1"/>
  <c r="E68" i="1"/>
  <c r="C68" i="1"/>
  <c r="E65" i="1"/>
  <c r="C65" i="1"/>
  <c r="D50" i="2" l="1"/>
  <c r="D105" i="1"/>
  <c r="D65" i="1"/>
  <c r="D71" i="1"/>
  <c r="G46" i="2"/>
  <c r="G45" i="2" s="1"/>
  <c r="G110" i="2" s="1"/>
  <c r="E62" i="1"/>
  <c r="D62" i="1" s="1"/>
  <c r="D47" i="1" l="1"/>
  <c r="E47" i="1"/>
  <c r="F106" i="2"/>
  <c r="C106" i="2"/>
  <c r="C71" i="1"/>
  <c r="C47" i="1" s="1"/>
  <c r="C42" i="1" s="1"/>
  <c r="D46" i="2" l="1"/>
  <c r="D45" i="2" s="1"/>
  <c r="D110" i="2" s="1"/>
  <c r="C27" i="1"/>
  <c r="D27" i="1" s="1"/>
  <c r="C16" i="2" l="1"/>
  <c r="C21" i="2"/>
  <c r="C25" i="2"/>
  <c r="C27" i="2"/>
  <c r="D27" i="2" s="1"/>
  <c r="F27" i="2"/>
  <c r="C31" i="2"/>
  <c r="C34" i="2"/>
  <c r="C37" i="2"/>
  <c r="D37" i="2" s="1"/>
  <c r="F37" i="2"/>
  <c r="G37" i="2" s="1"/>
  <c r="C40" i="2"/>
  <c r="C43" i="2"/>
  <c r="D43" i="2" s="1"/>
  <c r="F43" i="2"/>
  <c r="G43" i="2" s="1"/>
  <c r="C46" i="2"/>
  <c r="F47" i="2"/>
  <c r="F46" i="2" s="1"/>
  <c r="D14" i="2" l="1"/>
  <c r="G27" i="2"/>
  <c r="G14" i="2" s="1"/>
  <c r="F14" i="2"/>
  <c r="C14" i="2"/>
  <c r="C45" i="2"/>
  <c r="F45" i="2"/>
  <c r="F110" i="2" s="1"/>
  <c r="C110" i="2" l="1"/>
  <c r="C39" i="1" l="1"/>
  <c r="C36" i="1"/>
  <c r="D36" i="1" s="1"/>
  <c r="E33" i="1"/>
  <c r="E13" i="1" s="1"/>
  <c r="C30" i="1"/>
  <c r="D30" i="1" s="1"/>
  <c r="C24" i="1"/>
  <c r="D24" i="1" s="1"/>
  <c r="C20" i="1"/>
  <c r="D20" i="1" s="1"/>
  <c r="D13" i="1" l="1"/>
  <c r="C41" i="1"/>
  <c r="C13" i="1"/>
  <c r="C119" i="1" l="1"/>
  <c r="E83" i="1" l="1"/>
  <c r="E82" i="1" s="1"/>
  <c r="E78" i="1" s="1"/>
  <c r="D86" i="1"/>
  <c r="D89" i="1"/>
  <c r="D83" i="1" l="1"/>
  <c r="D82" i="1" s="1"/>
  <c r="D78" i="1" s="1"/>
  <c r="D112" i="1" l="1"/>
  <c r="D42" i="1" s="1"/>
  <c r="D41" i="1" s="1"/>
  <c r="D119" i="1" s="1"/>
  <c r="E112" i="1"/>
  <c r="E42" i="1" s="1"/>
  <c r="E41" i="1" s="1"/>
  <c r="E119" i="1" s="1"/>
  <c r="E122" i="1" s="1"/>
  <c r="E113" i="1"/>
</calcChain>
</file>

<file path=xl/comments1.xml><?xml version="1.0" encoding="utf-8"?>
<comments xmlns="http://schemas.openxmlformats.org/spreadsheetml/2006/main">
  <authors>
    <author>Начальник ФУ</author>
  </authors>
  <commentList>
    <comment ref="B102" authorId="0">
      <text>
        <r>
          <rPr>
            <b/>
            <sz val="9"/>
            <color indexed="81"/>
            <rFont val="Tahoma"/>
            <family val="2"/>
            <charset val="204"/>
          </rPr>
          <t>Начальник ФУ:</t>
        </r>
        <r>
          <rPr>
            <sz val="9"/>
            <color indexed="81"/>
            <rFont val="Tahoma"/>
            <family val="2"/>
            <charset val="204"/>
          </rPr>
          <t xml:space="preserve">
РЗПР1003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04"/>
          </rPr>
          <t>Начальник ФУ:</t>
        </r>
        <r>
          <rPr>
            <sz val="9"/>
            <color indexed="81"/>
            <rFont val="Tahoma"/>
            <family val="2"/>
            <charset val="204"/>
          </rPr>
          <t xml:space="preserve">
РЗПР 1004
</t>
        </r>
      </text>
    </comment>
  </commentList>
</comments>
</file>

<file path=xl/sharedStrings.xml><?xml version="1.0" encoding="utf-8"?>
<sst xmlns="http://schemas.openxmlformats.org/spreadsheetml/2006/main" count="393" uniqueCount="198">
  <si>
    <t>муниципального района "Монгун-Тайгинский кожуун Республики Тыва"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</si>
  <si>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</si>
  <si>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</si>
  <si>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</si>
  <si>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</si>
  <si>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</si>
  <si>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</si>
  <si>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</si>
  <si>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</si>
  <si>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</si>
  <si>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</si>
  <si>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</si>
  <si>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</si>
  <si>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</si>
  <si>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</si>
  <si>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</si>
  <si>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</si>
  <si>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</si>
  <si>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</si>
  <si>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</si>
  <si>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</si>
  <si>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</si>
  <si>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</si>
  <si>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</si>
  <si>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</si>
  <si>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</si>
  <si>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</si>
  <si>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</si>
  <si>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</si>
  <si>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</si>
  <si>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</si>
  <si>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</si>
  <si>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</si>
  <si>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</si>
  <si>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</si>
  <si>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</si>
  <si>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</si>
  <si>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</si>
  <si>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</si>
  <si>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</si>
  <si>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</si>
  <si>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</si>
  <si>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</si>
  <si>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</si>
  <si>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</si>
  <si>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</si>
  <si>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</si>
  <si>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</si>
  <si>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</si>
  <si>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</si>
  <si>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</si>
  <si>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</si>
  <si>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</si>
  <si>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</si>
  <si>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</si>
  <si>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</si>
  <si>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</si>
  <si>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</si>
  <si>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</si>
  <si>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</si>
  <si>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</si>
  <si>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</si>
  <si>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</si>
  <si>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</si>
  <si>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</si>
  <si>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</si>
  <si>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</si>
  <si>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</si>
  <si>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</si>
  <si>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</si>
  <si>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</si>
  <si>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</si>
  <si>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</si>
  <si>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</si>
  <si>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</si>
  <si>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</si>
  <si>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</si>
  <si>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</si>
  <si>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</si>
  <si>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</si>
  <si>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</si>
  <si>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</si>
  <si>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</si>
  <si>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</si>
  <si>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2 02 25519 05 0000 150</t>
  </si>
  <si>
    <t>2 02 30029 05 0000 150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</si>
  <si>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</si>
  <si>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</si>
  <si>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</si>
  <si>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</si>
  <si>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</si>
  <si>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</si>
  <si>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</si>
  <si>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</si>
  <si>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</si>
  <si>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</si>
  <si>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</si>
  <si>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</si>
  <si>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</si>
  <si>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</si>
  <si>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</si>
  <si>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</si>
  <si>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</si>
  <si>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</si>
  <si>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</si>
  <si>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</si>
  <si>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</si>
  <si>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</si>
  <si>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</si>
  <si>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</si>
  <si>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</si>
  <si>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</si>
  <si>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</si>
  <si>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 лет включительно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</si>
  <si>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</si>
  <si>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</si>
  <si>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</si>
  <si>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</si>
  <si>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</si>
  <si>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</si>
  <si>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</si>
  <si>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</si>
  <si>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</si>
  <si>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</si>
  <si>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</si>
  <si>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</si>
  <si>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</si>
  <si>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</si>
  <si>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</si>
  <si>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</si>
  <si>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</si>
  <si>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</si>
  <si>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</si>
  <si>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</si>
  <si>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Сумма</t>
  </si>
  <si>
    <t>Субсидии местным бюджетам на оплату услуг доступа к сети "Интернет" социально-значимых обьектов</t>
  </si>
  <si>
    <t>2 02 25599 05 0000 150</t>
  </si>
  <si>
    <t>Субсидии бюджетам муниципальных районов на софинансирование расходов имущества образовательных учреждений</t>
  </si>
  <si>
    <t>Приложение 5</t>
  </si>
  <si>
    <t xml:space="preserve">к Решению Хурала представителей </t>
  </si>
  <si>
    <t xml:space="preserve">ПОСТУПЛЕНИЯ ДОХОДОВ В  БЮДЖЕТ МУНИЦИПАЛЬНОГО РАЙОНА         </t>
  </si>
  <si>
    <t>плановый период</t>
  </si>
  <si>
    <t>сумма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</si>
  <si>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</si>
  <si>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</si>
  <si>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</si>
  <si>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</si>
  <si>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</si>
  <si>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</si>
  <si>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r>
      <t xml:space="preserve">ДОХОДЫ ОТ ОКАЗАНИЯ ПЛАТНЫХ УСЛУГ </t>
    </r>
    <r>
      <rPr>
        <b/>
        <sz val="11"/>
        <color indexed="8"/>
        <rFont val="Times New Roman"/>
        <family val="1"/>
        <charset val="204"/>
      </rPr>
      <t xml:space="preserve"> И КОМПЕНСАЦИИ ЗАТРАТ ГОСУДАРСТВА</t>
    </r>
  </si>
  <si>
    <t>2 02 25511 05 0000 150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</si>
  <si>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</si>
  <si>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</si>
  <si>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</si>
  <si>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</si>
  <si>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 xml:space="preserve">Субсидии на подготовку проектов межевания земельных участков и на проведение кадастровых работ </t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</si>
  <si>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</si>
  <si>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</si>
  <si>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</si>
  <si>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Республики Тыва" на 2024 год и на плановый период 2025 и 2026 годов"</t>
  </si>
  <si>
    <t xml:space="preserve">Субсидии на подготовку проектов межевания  земельных участков и на проведение кадастровых работ </t>
  </si>
  <si>
    <t>2 02 25179 05 0000 150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</si>
  <si>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</si>
  <si>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</si>
  <si>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на 2024 год </t>
  </si>
  <si>
    <t xml:space="preserve"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2024 год </t>
  </si>
  <si>
    <t xml:space="preserve"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
</t>
  </si>
  <si>
    <t xml:space="preserve"> Республики Тыва" на 2024 год и на плановый период 2025 и 2026 годов"</t>
  </si>
  <si>
    <t>"МОНГУН-ТАЙГИНСКИЙ КОЖУУН РЕСПУБЛИКИ ТЫВА" НА 2024 ГОД</t>
  </si>
  <si>
    <t>№____ от "____"________2023 г</t>
  </si>
  <si>
    <t>"МОНГУН-ТАЙГИНСКИЙ КОЖУУН РЕСПУБЛИКИ ТЫВА" НА ПЛАНОВЫЙ ПЕРИОД 2025 И 2026 ГОДОВ</t>
  </si>
  <si>
    <t>2025 год</t>
  </si>
  <si>
    <t>2026 год</t>
  </si>
  <si>
    <t>2 02 30027 05 0000 150</t>
  </si>
  <si>
    <t xml:space="preserve">федеральный бюджет </t>
  </si>
  <si>
    <t>республиканский бюджет</t>
  </si>
  <si>
    <t xml:space="preserve">Субвенции на релизацию общеобразовательных учреждений </t>
  </si>
  <si>
    <t>Субвенции на релизацию общеобразовательных учреждений (учебные расходы)</t>
  </si>
  <si>
    <t xml:space="preserve">Субвенции на релизацию дошкольных общеобразовательных учреждений </t>
  </si>
  <si>
    <t>Субвенции на релизацию дошкольных общеобразовательных учреждений (учебные расходы)</t>
  </si>
  <si>
    <t>изменение +-</t>
  </si>
  <si>
    <t>Измененная сумма 2025 г</t>
  </si>
  <si>
    <t>Измененная сумма 2026 г</t>
  </si>
  <si>
    <t xml:space="preserve">Сумма </t>
  </si>
  <si>
    <t>(+:-)</t>
  </si>
  <si>
    <t xml:space="preserve">«О внесении изменении  бюджет муниципального района «Монгун-Тайгинский кожуун </t>
  </si>
  <si>
    <t>от"___"_________2024 г №____</t>
  </si>
  <si>
    <t>"О внесении изменении  бюджет муниципального района "Монгун-Тайгинский кожуун</t>
  </si>
  <si>
    <t>2 02 45050 05 0000 150</t>
  </si>
  <si>
    <t>Межбюджетные трансферты, передоваемые  бюджетам  на обеспечение  выплат ежемесячного денежного вознограждения  советникам директоров  по воспитанию и взаимодействию с детскими общественными объединениями  государственных  общеобразовательных  организаций, профессиональных образовательных органихаций  субъектов Российской Федерации, г.Байконура и федеральной  территории "Сириус"</t>
  </si>
  <si>
    <t>2 02 27576 05 0000 150</t>
  </si>
  <si>
    <t>Субсидия на улучшение  жилищных условий граждан, проживающих на сельских территориях</t>
  </si>
  <si>
    <t>Прочие межбюджетные трансферты, передаваемые бюджетам муниципальных районов (на поощирение за достижение наилучщих значений  показателей по итогам оценки эффективности деятельности органов исполнительной власти )</t>
  </si>
  <si>
    <t>Субвенции местным бюджетам на осуществление переданных органам местного самоуправления Республики Тыва в соотвествии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</si>
  <si>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Субвенции местным бюджетам на осуществление переданных органам местного самоуправления Республики Тыва в соотвествии с пунктом 5 статьи 1 Закона Республики Тыва от 28 июня 2005 года №1560 ВХ-1 "О наделении органов местного самоуправления муниципальных оразований отдельными государственными плномочиями  Республике Тыва в области 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услуг.</t>
  </si>
  <si>
    <t>Субвенции бюджетам  на оплату жилищно-коммунальных услуг отдельным категориям граждан за счет средств резервного фонда Правительства Российской Федерации</t>
  </si>
  <si>
    <t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</si>
  <si>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Иные межбюджетные трансферты бюджетам муниципальных образований Республики Тыва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</si>
</sst>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0.000"/>
    <numFmt numFmtId="172" formatCode="#,##0.0"/>
    <numFmt numFmtId="173" formatCode="#,##0.0000000000_ ;[Red]\-#,##0.0000000000\ "/>
    <numFmt numFmtId="174" formatCode="#,##0.000"/>
    <numFmt numFmtId="175" formatCode="#,##0.00000_ ;[Red]\-#,##0.00000\ "/>
    <numFmt numFmtId="176" formatCode="_-* #,##0.00000\ _₽_-;\-* #,##0.00000\ _₽_-;_-* &quot;-&quot;??\ _₽_-;_-@_-"/>
  </numFmts>
  <fonts count="43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166" fontId="5" fillId="0" borderId="0" xfId="2" applyNumberFormat="1" applyFont="1" applyFill="1" applyBorder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169" fontId="5" fillId="0" borderId="0" xfId="2" applyNumberFormat="1" applyFont="1" applyFill="1" applyAlignment="1">
      <alignment horizontal="justify" wrapText="1"/>
    </xf>
    <xf numFmtId="0" fontId="5" fillId="0" borderId="0" xfId="4" applyFont="1" applyFill="1" applyBorder="1" applyAlignment="1">
      <alignment horizontal="center"/>
    </xf>
    <xf numFmtId="0" fontId="5" fillId="0" borderId="0" xfId="30" applyFont="1" applyFill="1" applyBorder="1"/>
    <xf numFmtId="0" fontId="5" fillId="0" borderId="0" xfId="2" applyFont="1" applyFill="1" applyBorder="1"/>
    <xf numFmtId="0" fontId="5" fillId="0" borderId="0" xfId="4" applyFont="1" applyFill="1" applyBorder="1" applyAlignment="1"/>
    <xf numFmtId="0" fontId="2" fillId="0" borderId="0" xfId="1"/>
    <xf numFmtId="0" fontId="6" fillId="0" borderId="0" xfId="2" applyFont="1" applyFill="1" applyBorder="1"/>
    <xf numFmtId="0" fontId="5" fillId="2" borderId="0" xfId="2" applyFont="1" applyFill="1" applyBorder="1" applyAlignment="1"/>
    <xf numFmtId="0" fontId="6" fillId="0" borderId="11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/>
    </xf>
    <xf numFmtId="0" fontId="37" fillId="2" borderId="10" xfId="2" applyFont="1" applyFill="1" applyBorder="1" applyAlignment="1">
      <alignment horizontal="center"/>
    </xf>
    <xf numFmtId="166" fontId="38" fillId="0" borderId="0" xfId="2" applyNumberFormat="1" applyFont="1" applyFill="1" applyBorder="1" applyAlignment="1">
      <alignment horizontal="left" vertical="center"/>
    </xf>
    <xf numFmtId="0" fontId="38" fillId="0" borderId="0" xfId="2" applyFont="1" applyFill="1" applyBorder="1"/>
    <xf numFmtId="0" fontId="6" fillId="0" borderId="10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vertical="top" wrapText="1"/>
    </xf>
    <xf numFmtId="0" fontId="7" fillId="0" borderId="0" xfId="2" applyFont="1" applyFill="1" applyBorder="1"/>
    <xf numFmtId="0" fontId="5" fillId="0" borderId="10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vertical="top" wrapText="1"/>
    </xf>
    <xf numFmtId="1" fontId="5" fillId="0" borderId="10" xfId="2" applyNumberFormat="1" applyFont="1" applyFill="1" applyBorder="1" applyAlignment="1">
      <alignment horizontal="center" vertical="top" wrapText="1"/>
    </xf>
    <xf numFmtId="0" fontId="10" fillId="0" borderId="10" xfId="2" applyFont="1" applyFill="1" applyBorder="1" applyAlignment="1">
      <alignment vertical="top" wrapText="1"/>
    </xf>
    <xf numFmtId="0" fontId="11" fillId="0" borderId="10" xfId="2" applyFont="1" applyFill="1" applyBorder="1" applyAlignment="1">
      <alignment vertical="top" wrapText="1"/>
    </xf>
    <xf numFmtId="3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wrapText="1"/>
    </xf>
    <xf numFmtId="0" fontId="11" fillId="0" borderId="10" xfId="2" applyFont="1" applyFill="1" applyBorder="1" applyAlignment="1">
      <alignment horizontal="justify" vertical="top"/>
    </xf>
    <xf numFmtId="0" fontId="10" fillId="0" borderId="10" xfId="2" applyFont="1" applyFill="1" applyBorder="1" applyAlignment="1">
      <alignment horizontal="justify" vertical="top"/>
    </xf>
    <xf numFmtId="0" fontId="11" fillId="0" borderId="10" xfId="4" applyFont="1" applyFill="1" applyBorder="1" applyAlignment="1">
      <alignment horizontal="justify" vertical="top" wrapText="1"/>
    </xf>
    <xf numFmtId="0" fontId="10" fillId="0" borderId="10" xfId="4" applyFont="1" applyFill="1" applyBorder="1" applyAlignment="1">
      <alignment vertical="top" wrapText="1"/>
    </xf>
    <xf numFmtId="0" fontId="32" fillId="0" borderId="10" xfId="2" applyFont="1" applyFill="1" applyBorder="1" applyAlignment="1">
      <alignment horizontal="center" vertical="top" wrapText="1"/>
    </xf>
    <xf numFmtId="0" fontId="31" fillId="0" borderId="10" xfId="4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top"/>
    </xf>
    <xf numFmtId="0" fontId="10" fillId="0" borderId="10" xfId="4" applyFont="1" applyFill="1" applyBorder="1" applyAlignment="1">
      <alignment vertical="center" wrapText="1"/>
    </xf>
    <xf numFmtId="0" fontId="5" fillId="0" borderId="10" xfId="2" applyFont="1" applyFill="1" applyBorder="1" applyAlignment="1" applyProtection="1">
      <alignment horizontal="center" vertical="top" wrapText="1"/>
      <protection locked="0"/>
    </xf>
    <xf numFmtId="0" fontId="5" fillId="0" borderId="10" xfId="0" applyNumberFormat="1" applyFont="1" applyFill="1" applyBorder="1" applyAlignment="1">
      <alignment horizontal="justify" vertical="top" wrapText="1"/>
    </xf>
    <xf numFmtId="0" fontId="33" fillId="0" borderId="10" xfId="23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49" fontId="11" fillId="16" borderId="10" xfId="0" applyNumberFormat="1" applyFont="1" applyFill="1" applyBorder="1" applyAlignment="1">
      <alignment horizontal="left" vertical="top"/>
    </xf>
    <xf numFmtId="49" fontId="10" fillId="16" borderId="10" xfId="0" applyNumberFormat="1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vertical="top" wrapText="1"/>
    </xf>
    <xf numFmtId="0" fontId="5" fillId="0" borderId="10" xfId="30" applyNumberFormat="1" applyFont="1" applyFill="1" applyBorder="1" applyAlignment="1">
      <alignment horizontal="justify" vertical="top" wrapText="1"/>
    </xf>
    <xf numFmtId="171" fontId="5" fillId="0" borderId="0" xfId="4" applyNumberFormat="1" applyFont="1" applyFill="1"/>
    <xf numFmtId="0" fontId="32" fillId="0" borderId="10" xfId="5" applyFont="1" applyFill="1" applyBorder="1" applyAlignment="1">
      <alignment vertical="top" wrapText="1"/>
    </xf>
    <xf numFmtId="0" fontId="10" fillId="0" borderId="10" xfId="4" applyFont="1" applyFill="1" applyBorder="1" applyAlignment="1" applyProtection="1">
      <alignment vertical="top" wrapText="1"/>
      <protection locked="0"/>
    </xf>
    <xf numFmtId="0" fontId="11" fillId="0" borderId="10" xfId="2" applyFont="1" applyFill="1" applyBorder="1" applyAlignment="1">
      <alignment horizontal="justify" wrapText="1"/>
    </xf>
    <xf numFmtId="0" fontId="6" fillId="0" borderId="0" xfId="2" applyFont="1" applyFill="1" applyAlignment="1"/>
    <xf numFmtId="173" fontId="2" fillId="2" borderId="0" xfId="1" applyNumberFormat="1" applyFont="1" applyFill="1" applyAlignment="1">
      <alignment horizontal="right"/>
    </xf>
    <xf numFmtId="0" fontId="5" fillId="0" borderId="0" xfId="2" applyFont="1" applyFill="1" applyBorder="1" applyAlignment="1">
      <alignment horizontal="justify"/>
    </xf>
    <xf numFmtId="0" fontId="6" fillId="0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horizontal="right" vertical="center"/>
    </xf>
    <xf numFmtId="0" fontId="5" fillId="0" borderId="10" xfId="23" applyFont="1" applyFill="1" applyBorder="1" applyAlignment="1">
      <alignment horizontal="center" vertical="top" wrapText="1"/>
    </xf>
    <xf numFmtId="170" fontId="9" fillId="0" borderId="10" xfId="1" applyNumberFormat="1" applyFont="1" applyFill="1" applyBorder="1" applyAlignment="1">
      <alignment horizontal="left" vertical="top" wrapText="1"/>
    </xf>
    <xf numFmtId="170" fontId="6" fillId="2" borderId="10" xfId="3" applyNumberFormat="1" applyFont="1" applyFill="1" applyBorder="1" applyAlignment="1">
      <alignment vertical="center" wrapText="1"/>
    </xf>
    <xf numFmtId="170" fontId="6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horizontal="right" vertical="center" wrapText="1"/>
    </xf>
    <xf numFmtId="170" fontId="5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vertical="center" wrapText="1"/>
    </xf>
    <xf numFmtId="170" fontId="10" fillId="2" borderId="10" xfId="3" applyNumberFormat="1" applyFont="1" applyFill="1" applyBorder="1" applyAlignment="1">
      <alignment horizontal="right" vertical="center" wrapText="1"/>
    </xf>
    <xf numFmtId="170" fontId="11" fillId="2" borderId="10" xfId="3" applyNumberFormat="1" applyFont="1" applyFill="1" applyBorder="1" applyAlignment="1">
      <alignment vertical="center" wrapText="1"/>
    </xf>
    <xf numFmtId="170" fontId="11" fillId="2" borderId="10" xfId="3" applyNumberFormat="1" applyFont="1" applyFill="1" applyBorder="1" applyAlignment="1">
      <alignment horizontal="right" vertical="center" wrapText="1"/>
    </xf>
    <xf numFmtId="170" fontId="6" fillId="2" borderId="10" xfId="4" applyNumberFormat="1" applyFont="1" applyFill="1" applyBorder="1" applyAlignment="1">
      <alignment horizontal="right" vertical="center"/>
    </xf>
    <xf numFmtId="170" fontId="5" fillId="2" borderId="10" xfId="4" applyNumberFormat="1" applyFont="1" applyFill="1" applyBorder="1" applyAlignment="1">
      <alignment horizontal="right" vertical="center"/>
    </xf>
    <xf numFmtId="170" fontId="5" fillId="2" borderId="10" xfId="0" applyNumberFormat="1" applyFont="1" applyFill="1" applyBorder="1" applyAlignment="1">
      <alignment horizontal="right" vertical="center"/>
    </xf>
    <xf numFmtId="170" fontId="6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horizontal="right" vertical="top"/>
    </xf>
    <xf numFmtId="170" fontId="5" fillId="2" borderId="10" xfId="0" applyNumberFormat="1" applyFont="1" applyFill="1" applyBorder="1" applyAlignment="1">
      <alignment vertical="center"/>
    </xf>
    <xf numFmtId="170" fontId="9" fillId="2" borderId="10" xfId="0" applyNumberFormat="1" applyFont="1" applyFill="1" applyBorder="1" applyAlignment="1">
      <alignment horizontal="right" vertical="center"/>
    </xf>
    <xf numFmtId="170" fontId="6" fillId="2" borderId="10" xfId="4" applyNumberFormat="1" applyFont="1" applyFill="1" applyBorder="1" applyAlignment="1">
      <alignment horizontal="right"/>
    </xf>
    <xf numFmtId="0" fontId="5" fillId="17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5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vertical="top" wrapText="1"/>
      <protection locked="0"/>
    </xf>
    <xf numFmtId="170" fontId="5" fillId="17" borderId="10" xfId="4" applyNumberFormat="1" applyFont="1" applyFill="1" applyBorder="1" applyAlignment="1">
      <alignment horizontal="right" vertical="center"/>
    </xf>
    <xf numFmtId="0" fontId="9" fillId="17" borderId="10" xfId="2" applyFont="1" applyFill="1" applyBorder="1" applyAlignment="1" applyProtection="1">
      <alignment horizontal="center" vertical="top" wrapText="1"/>
      <protection locked="0"/>
    </xf>
    <xf numFmtId="0" fontId="5" fillId="17" borderId="10" xfId="4" applyFont="1" applyFill="1" applyBorder="1" applyAlignment="1" applyProtection="1">
      <alignment horizontal="left" vertical="top" wrapText="1"/>
      <protection locked="0"/>
    </xf>
    <xf numFmtId="0" fontId="5" fillId="17" borderId="10" xfId="0" applyFont="1" applyFill="1" applyBorder="1" applyAlignment="1">
      <alignment horizontal="left" vertical="top" wrapText="1"/>
    </xf>
    <xf numFmtId="174" fontId="4" fillId="0" borderId="10" xfId="0" applyNumberFormat="1" applyFont="1" applyFill="1" applyBorder="1" applyAlignment="1">
      <alignment horizontal="right"/>
    </xf>
    <xf numFmtId="174" fontId="5" fillId="0" borderId="10" xfId="3" applyNumberFormat="1" applyFont="1" applyFill="1" applyBorder="1" applyAlignment="1">
      <alignment horizontal="right" vertical="center" wrapText="1"/>
    </xf>
    <xf numFmtId="166" fontId="38" fillId="0" borderId="10" xfId="2" applyNumberFormat="1" applyFont="1" applyFill="1" applyBorder="1" applyAlignment="1">
      <alignment horizontal="left" vertical="center"/>
    </xf>
    <xf numFmtId="175" fontId="5" fillId="0" borderId="10" xfId="2" applyNumberFormat="1" applyFont="1" applyFill="1" applyBorder="1" applyAlignment="1">
      <alignment horizontal="center" vertical="center"/>
    </xf>
    <xf numFmtId="175" fontId="5" fillId="0" borderId="10" xfId="4" applyNumberFormat="1" applyFont="1" applyFill="1" applyBorder="1" applyAlignment="1">
      <alignment horizontal="center" vertical="center"/>
    </xf>
    <xf numFmtId="175" fontId="6" fillId="0" borderId="10" xfId="3" applyNumberFormat="1" applyFont="1" applyFill="1" applyBorder="1" applyAlignment="1">
      <alignment horizontal="center" vertical="center" wrapText="1"/>
    </xf>
    <xf numFmtId="175" fontId="5" fillId="0" borderId="10" xfId="3" applyNumberFormat="1" applyFont="1" applyFill="1" applyBorder="1" applyAlignment="1">
      <alignment horizontal="center" vertical="center" wrapText="1"/>
    </xf>
    <xf numFmtId="175" fontId="10" fillId="0" borderId="10" xfId="3" applyNumberFormat="1" applyFont="1" applyFill="1" applyBorder="1" applyAlignment="1">
      <alignment horizontal="center" vertical="center" wrapText="1"/>
    </xf>
    <xf numFmtId="175" fontId="11" fillId="0" borderId="10" xfId="3" applyNumberFormat="1" applyFont="1" applyFill="1" applyBorder="1" applyAlignment="1">
      <alignment horizontal="center" vertical="center" wrapText="1"/>
    </xf>
    <xf numFmtId="175" fontId="6" fillId="0" borderId="10" xfId="4" applyNumberFormat="1" applyFont="1" applyFill="1" applyBorder="1" applyAlignment="1">
      <alignment horizontal="center" vertical="center"/>
    </xf>
    <xf numFmtId="175" fontId="32" fillId="0" borderId="10" xfId="4" applyNumberFormat="1" applyFont="1" applyFill="1" applyBorder="1" applyAlignment="1">
      <alignment horizontal="center" vertical="center"/>
    </xf>
    <xf numFmtId="175" fontId="5" fillId="2" borderId="10" xfId="4" applyNumberFormat="1" applyFont="1" applyFill="1" applyBorder="1" applyAlignment="1">
      <alignment horizontal="center" vertical="center"/>
    </xf>
    <xf numFmtId="175" fontId="5" fillId="0" borderId="10" xfId="0" applyNumberFormat="1" applyFont="1" applyFill="1" applyBorder="1" applyAlignment="1">
      <alignment horizontal="center" vertical="center"/>
    </xf>
    <xf numFmtId="175" fontId="9" fillId="0" borderId="10" xfId="0" applyNumberFormat="1" applyFont="1" applyFill="1" applyBorder="1" applyAlignment="1">
      <alignment horizontal="center" vertical="center"/>
    </xf>
    <xf numFmtId="175" fontId="5" fillId="16" borderId="10" xfId="4" applyNumberFormat="1" applyFont="1" applyFill="1" applyBorder="1" applyAlignment="1" applyProtection="1">
      <alignment horizontal="center" vertical="center" wrapText="1"/>
      <protection locked="0"/>
    </xf>
    <xf numFmtId="175" fontId="11" fillId="16" borderId="10" xfId="0" quotePrefix="1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>
      <alignment horizontal="center"/>
    </xf>
    <xf numFmtId="170" fontId="7" fillId="0" borderId="0" xfId="2" applyNumberFormat="1" applyFont="1" applyFill="1" applyAlignment="1">
      <alignment horizontal="left" vertical="center"/>
    </xf>
    <xf numFmtId="0" fontId="6" fillId="2" borderId="10" xfId="2" applyFont="1" applyFill="1" applyBorder="1" applyAlignment="1">
      <alignment horizontal="center"/>
    </xf>
    <xf numFmtId="174" fontId="6" fillId="2" borderId="10" xfId="4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right" vertical="center"/>
    </xf>
    <xf numFmtId="174" fontId="5" fillId="17" borderId="10" xfId="4" applyNumberFormat="1" applyFont="1" applyFill="1" applyBorder="1" applyAlignment="1">
      <alignment horizontal="right" vertical="center"/>
    </xf>
    <xf numFmtId="174" fontId="5" fillId="2" borderId="10" xfId="0" applyNumberFormat="1" applyFont="1" applyFill="1" applyBorder="1" applyAlignment="1">
      <alignment horizontal="right" vertical="center"/>
    </xf>
    <xf numFmtId="174" fontId="6" fillId="2" borderId="10" xfId="0" applyNumberFormat="1" applyFont="1" applyFill="1" applyBorder="1" applyAlignment="1">
      <alignment horizontal="right" vertical="top"/>
    </xf>
    <xf numFmtId="174" fontId="5" fillId="2" borderId="10" xfId="0" applyNumberFormat="1" applyFont="1" applyFill="1" applyBorder="1" applyAlignment="1">
      <alignment horizontal="right" vertical="top"/>
    </xf>
    <xf numFmtId="174" fontId="9" fillId="2" borderId="10" xfId="0" applyNumberFormat="1" applyFont="1" applyFill="1" applyBorder="1" applyAlignment="1">
      <alignment horizontal="right" vertical="center"/>
    </xf>
    <xf numFmtId="174" fontId="5" fillId="2" borderId="10" xfId="4" applyNumberFormat="1" applyFont="1" applyFill="1" applyBorder="1" applyAlignment="1">
      <alignment horizontal="center" vertical="top"/>
    </xf>
    <xf numFmtId="0" fontId="5" fillId="0" borderId="10" xfId="2" applyFont="1" applyFill="1" applyBorder="1" applyAlignment="1">
      <alignment horizontal="center" vertical="center"/>
    </xf>
    <xf numFmtId="174" fontId="5" fillId="18" borderId="10" xfId="0" applyNumberFormat="1" applyFont="1" applyFill="1" applyBorder="1" applyAlignment="1">
      <alignment horizontal="right" vertical="top"/>
    </xf>
    <xf numFmtId="175" fontId="5" fillId="0" borderId="0" xfId="4" applyNumberFormat="1" applyFont="1" applyFill="1"/>
    <xf numFmtId="175" fontId="5" fillId="2" borderId="10" xfId="2" applyNumberFormat="1" applyFont="1" applyFill="1" applyBorder="1" applyAlignment="1">
      <alignment horizontal="center" vertical="center"/>
    </xf>
    <xf numFmtId="175" fontId="9" fillId="2" borderId="10" xfId="0" applyNumberFormat="1" applyFont="1" applyFill="1" applyBorder="1" applyAlignment="1">
      <alignment horizontal="center" vertical="center"/>
    </xf>
    <xf numFmtId="175" fontId="5" fillId="2" borderId="10" xfId="4" applyNumberFormat="1" applyFont="1" applyFill="1" applyBorder="1" applyAlignment="1" applyProtection="1">
      <alignment horizontal="center" vertical="center" wrapText="1"/>
      <protection locked="0"/>
    </xf>
    <xf numFmtId="175" fontId="32" fillId="2" borderId="10" xfId="4" applyNumberFormat="1" applyFont="1" applyFill="1" applyBorder="1" applyAlignment="1">
      <alignment horizontal="center" vertical="center"/>
    </xf>
    <xf numFmtId="175" fontId="11" fillId="2" borderId="10" xfId="0" quotePrefix="1" applyNumberFormat="1" applyFont="1" applyFill="1" applyBorder="1" applyAlignment="1">
      <alignment horizontal="center" vertical="center" wrapText="1"/>
    </xf>
    <xf numFmtId="175" fontId="5" fillId="2" borderId="10" xfId="0" applyNumberFormat="1" applyFont="1" applyFill="1" applyBorder="1" applyAlignment="1">
      <alignment horizontal="center" vertical="center"/>
    </xf>
    <xf numFmtId="175" fontId="6" fillId="2" borderId="10" xfId="4" applyNumberFormat="1" applyFont="1" applyFill="1" applyBorder="1" applyAlignment="1">
      <alignment horizontal="center" vertical="center"/>
    </xf>
    <xf numFmtId="175" fontId="5" fillId="0" borderId="0" xfId="2" applyNumberFormat="1" applyFont="1" applyFill="1"/>
    <xf numFmtId="176" fontId="2" fillId="0" borderId="0" xfId="44" applyNumberFormat="1" applyFont="1" applyFill="1"/>
    <xf numFmtId="0" fontId="6" fillId="0" borderId="0" xfId="2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49" fontId="35" fillId="16" borderId="11" xfId="0" applyNumberFormat="1" applyFont="1" applyFill="1" applyBorder="1" applyAlignment="1">
      <alignment horizontal="center" vertical="top"/>
    </xf>
    <xf numFmtId="49" fontId="35" fillId="16" borderId="16" xfId="0" applyNumberFormat="1" applyFont="1" applyFill="1" applyBorder="1" applyAlignment="1">
      <alignment horizontal="center" vertical="top"/>
    </xf>
    <xf numFmtId="49" fontId="35" fillId="16" borderId="12" xfId="0" applyNumberFormat="1" applyFont="1" applyFill="1" applyBorder="1" applyAlignment="1">
      <alignment horizontal="center" vertical="top"/>
    </xf>
    <xf numFmtId="0" fontId="34" fillId="0" borderId="11" xfId="0" applyFont="1" applyFill="1" applyBorder="1" applyAlignment="1">
      <alignment horizontal="center" vertical="top"/>
    </xf>
    <xf numFmtId="0" fontId="34" fillId="0" borderId="12" xfId="0" applyFont="1" applyFill="1" applyBorder="1" applyAlignment="1">
      <alignment horizontal="center" vertical="top"/>
    </xf>
    <xf numFmtId="0" fontId="9" fillId="0" borderId="11" xfId="2" applyFont="1" applyFill="1" applyBorder="1" applyAlignment="1">
      <alignment horizontal="center" vertical="top" wrapText="1"/>
    </xf>
    <xf numFmtId="0" fontId="9" fillId="0" borderId="12" xfId="2" applyFont="1" applyFill="1" applyBorder="1" applyAlignment="1">
      <alignment horizontal="center" vertical="top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12" xfId="2" applyFont="1" applyFill="1" applyBorder="1" applyAlignment="1">
      <alignment horizontal="center" vertical="top" wrapText="1"/>
    </xf>
    <xf numFmtId="0" fontId="39" fillId="0" borderId="0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</cellXfs>
  <cellStyles count="45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" xfId="44" builtinId="3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79"/>
  <sheetViews>
    <sheetView tabSelected="1" view="pageBreakPreview" zoomScale="80" zoomScaleNormal="100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13" sqref="D13"/>
    </sheetView>
  </sheetViews>
  <sheetFormatPr defaultColWidth="9.109375" defaultRowHeight="13.8" x14ac:dyDescent="0.25"/>
  <cols>
    <col min="1" max="1" width="25.5546875" style="1" customWidth="1"/>
    <col min="2" max="2" width="68" style="17" customWidth="1"/>
    <col min="3" max="3" width="19" style="17" customWidth="1"/>
    <col min="4" max="4" width="18.44140625" style="1" customWidth="1"/>
    <col min="5" max="5" width="24.109375" style="1" customWidth="1"/>
    <col min="6" max="6" width="27.33203125" style="1" customWidth="1"/>
    <col min="7" max="7" width="17" style="1" bestFit="1" customWidth="1"/>
    <col min="8" max="16384" width="9.109375" style="1"/>
  </cols>
  <sheetData>
    <row r="1" spans="1:23" ht="15.6" x14ac:dyDescent="0.3">
      <c r="A1" s="10"/>
      <c r="B1" s="176" t="s">
        <v>156</v>
      </c>
      <c r="C1" s="176"/>
      <c r="D1" s="176"/>
      <c r="E1" s="176"/>
    </row>
    <row r="2" spans="1:23" ht="13.95" customHeight="1" x14ac:dyDescent="0.3">
      <c r="A2" s="10"/>
      <c r="B2" s="176" t="s">
        <v>157</v>
      </c>
      <c r="C2" s="176"/>
      <c r="D2" s="176"/>
      <c r="E2" s="176"/>
    </row>
    <row r="3" spans="1:23" ht="13.95" customHeight="1" x14ac:dyDescent="0.3">
      <c r="A3" s="10"/>
      <c r="B3" s="176" t="s">
        <v>158</v>
      </c>
      <c r="C3" s="176"/>
      <c r="D3" s="176"/>
      <c r="E3" s="176"/>
    </row>
    <row r="4" spans="1:23" ht="15.6" x14ac:dyDescent="0.3">
      <c r="A4" s="10"/>
      <c r="B4" s="176" t="s">
        <v>185</v>
      </c>
      <c r="C4" s="176"/>
      <c r="D4" s="176"/>
      <c r="E4" s="176"/>
    </row>
    <row r="5" spans="1:23" ht="15" customHeight="1" x14ac:dyDescent="0.3">
      <c r="A5" s="10"/>
      <c r="B5" s="176" t="s">
        <v>159</v>
      </c>
      <c r="C5" s="176"/>
      <c r="D5" s="176"/>
      <c r="E5" s="176"/>
    </row>
    <row r="6" spans="1:23" ht="15.75" customHeight="1" x14ac:dyDescent="0.3">
      <c r="A6" s="10"/>
      <c r="B6" s="176" t="s">
        <v>169</v>
      </c>
      <c r="C6" s="176"/>
      <c r="D6" s="176"/>
      <c r="E6" s="176"/>
    </row>
    <row r="7" spans="1:23" ht="7.2" customHeight="1" x14ac:dyDescent="0.25">
      <c r="A7" s="2"/>
    </row>
    <row r="8" spans="1:23" x14ac:dyDescent="0.25">
      <c r="A8" s="175" t="s">
        <v>89</v>
      </c>
      <c r="B8" s="175"/>
      <c r="C8" s="175"/>
    </row>
    <row r="9" spans="1:23" x14ac:dyDescent="0.25">
      <c r="A9" s="175" t="s">
        <v>168</v>
      </c>
      <c r="B9" s="175"/>
      <c r="C9" s="175"/>
    </row>
    <row r="10" spans="1:23" x14ac:dyDescent="0.25">
      <c r="A10" s="3"/>
      <c r="B10" s="16"/>
      <c r="C10" s="16"/>
    </row>
    <row r="11" spans="1:23" ht="26.4" x14ac:dyDescent="0.25">
      <c r="A11" s="52" t="s">
        <v>1</v>
      </c>
      <c r="B11" s="33" t="s">
        <v>2</v>
      </c>
      <c r="C11" s="105" t="s">
        <v>134</v>
      </c>
      <c r="D11" s="163" t="s">
        <v>184</v>
      </c>
      <c r="E11" s="163" t="s">
        <v>183</v>
      </c>
    </row>
    <row r="12" spans="1:23" s="55" customFormat="1" ht="12" x14ac:dyDescent="0.25">
      <c r="A12" s="51">
        <v>1</v>
      </c>
      <c r="B12" s="53">
        <v>2</v>
      </c>
      <c r="C12" s="53">
        <v>3</v>
      </c>
      <c r="D12" s="137"/>
      <c r="E12" s="13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3" s="5" customFormat="1" x14ac:dyDescent="0.25">
      <c r="A13" s="34" t="s">
        <v>3</v>
      </c>
      <c r="B13" s="31" t="s">
        <v>4</v>
      </c>
      <c r="C13" s="140">
        <f>C14+C15+C20+C24+C26+C27+C30+C33+C36+C38+C39</f>
        <v>65119</v>
      </c>
      <c r="D13" s="140">
        <f>D14+D15+D20+D24+D26+D27+D30+D33+D36+D38+D39</f>
        <v>791</v>
      </c>
      <c r="E13" s="140">
        <f>E14+E15+E20+E24+E26+E27+E30+E33+E36+E38+E39</f>
        <v>65910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5" customFormat="1" ht="16.95" customHeight="1" x14ac:dyDescent="0.25">
      <c r="A14" s="34" t="s">
        <v>5</v>
      </c>
      <c r="B14" s="31" t="s">
        <v>6</v>
      </c>
      <c r="C14" s="140">
        <v>44814</v>
      </c>
      <c r="D14" s="138">
        <v>207</v>
      </c>
      <c r="E14" s="140">
        <f>C14+D14</f>
        <v>45021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5" customFormat="1" ht="29.4" customHeight="1" x14ac:dyDescent="0.25">
      <c r="A15" s="34" t="s">
        <v>7</v>
      </c>
      <c r="B15" s="31" t="s">
        <v>8</v>
      </c>
      <c r="C15" s="140">
        <f>C17+C16+C18+C19</f>
        <v>12854</v>
      </c>
      <c r="D15" s="140">
        <f>D17+D16+D18+D19</f>
        <v>255</v>
      </c>
      <c r="E15" s="140">
        <f>E17+E16+E18+E19</f>
        <v>13109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s="5" customFormat="1" ht="55.95" customHeight="1" x14ac:dyDescent="0.25">
      <c r="A16" s="35" t="s">
        <v>9</v>
      </c>
      <c r="B16" s="36" t="s">
        <v>10</v>
      </c>
      <c r="C16" s="141">
        <v>5482</v>
      </c>
      <c r="D16" s="138"/>
      <c r="E16" s="141">
        <f>C16+D16</f>
        <v>5482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5" customFormat="1" ht="67.95" customHeight="1" x14ac:dyDescent="0.25">
      <c r="A17" s="35" t="s">
        <v>11</v>
      </c>
      <c r="B17" s="37" t="s">
        <v>12</v>
      </c>
      <c r="C17" s="141">
        <v>49</v>
      </c>
      <c r="D17" s="138">
        <f t="shared" ref="D17:D36" si="0">E17-C17</f>
        <v>0</v>
      </c>
      <c r="E17" s="141">
        <v>49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5" customFormat="1" ht="55.2" x14ac:dyDescent="0.25">
      <c r="A18" s="35" t="s">
        <v>13</v>
      </c>
      <c r="B18" s="37" t="s">
        <v>14</v>
      </c>
      <c r="C18" s="141">
        <v>7323</v>
      </c>
      <c r="D18" s="138">
        <v>255</v>
      </c>
      <c r="E18" s="141">
        <f>C18+D18</f>
        <v>7578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5" customFormat="1" ht="55.2" x14ac:dyDescent="0.25">
      <c r="A19" s="35" t="s">
        <v>15</v>
      </c>
      <c r="B19" s="36" t="s">
        <v>16</v>
      </c>
      <c r="C19" s="141">
        <v>0</v>
      </c>
      <c r="D19" s="138">
        <f t="shared" si="0"/>
        <v>0</v>
      </c>
      <c r="E19" s="141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5" customFormat="1" x14ac:dyDescent="0.25">
      <c r="A20" s="34" t="s">
        <v>17</v>
      </c>
      <c r="B20" s="31" t="s">
        <v>18</v>
      </c>
      <c r="C20" s="140">
        <f>C21+C22+C23</f>
        <v>3658</v>
      </c>
      <c r="D20" s="138">
        <f t="shared" si="0"/>
        <v>167</v>
      </c>
      <c r="E20" s="140">
        <f>E21+E22+E23</f>
        <v>3825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5" customFormat="1" ht="27.6" x14ac:dyDescent="0.25">
      <c r="A21" s="38">
        <v>1.05010000000001E+16</v>
      </c>
      <c r="B21" s="36" t="s">
        <v>90</v>
      </c>
      <c r="C21" s="141">
        <v>3394</v>
      </c>
      <c r="D21" s="138">
        <v>-83</v>
      </c>
      <c r="E21" s="141">
        <f>C21+D21</f>
        <v>3311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5" customFormat="1" ht="22.8" customHeight="1" x14ac:dyDescent="0.25">
      <c r="A22" s="35" t="s">
        <v>19</v>
      </c>
      <c r="B22" s="36" t="s">
        <v>20</v>
      </c>
      <c r="C22" s="141">
        <v>74</v>
      </c>
      <c r="D22" s="138">
        <v>8</v>
      </c>
      <c r="E22" s="141">
        <f t="shared" ref="E22:E23" si="1">C22+D22</f>
        <v>82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5" customFormat="1" ht="27.6" x14ac:dyDescent="0.25">
      <c r="A23" s="35" t="s">
        <v>21</v>
      </c>
      <c r="B23" s="36" t="s">
        <v>22</v>
      </c>
      <c r="C23" s="141">
        <v>190</v>
      </c>
      <c r="D23" s="138">
        <f>225+17</f>
        <v>242</v>
      </c>
      <c r="E23" s="141">
        <f t="shared" si="1"/>
        <v>432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5" customFormat="1" x14ac:dyDescent="0.25">
      <c r="A24" s="34" t="s">
        <v>23</v>
      </c>
      <c r="B24" s="31" t="s">
        <v>24</v>
      </c>
      <c r="C24" s="140">
        <f>C25</f>
        <v>1176</v>
      </c>
      <c r="D24" s="138">
        <f t="shared" si="0"/>
        <v>-603</v>
      </c>
      <c r="E24" s="140">
        <f>E25</f>
        <v>573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5" customFormat="1" x14ac:dyDescent="0.25">
      <c r="A25" s="35" t="s">
        <v>25</v>
      </c>
      <c r="B25" s="36" t="s">
        <v>26</v>
      </c>
      <c r="C25" s="141">
        <v>1176</v>
      </c>
      <c r="D25" s="138">
        <v>-603</v>
      </c>
      <c r="E25" s="141">
        <f>C25+D25</f>
        <v>573</v>
      </c>
      <c r="F25" s="4"/>
      <c r="G25" s="4"/>
      <c r="H25" s="4"/>
      <c r="I25" s="4"/>
      <c r="J25" s="4"/>
      <c r="K25" s="4"/>
      <c r="L25" s="4"/>
      <c r="M25" s="4"/>
    </row>
    <row r="26" spans="1:23" s="5" customFormat="1" x14ac:dyDescent="0.25">
      <c r="A26" s="34" t="s">
        <v>27</v>
      </c>
      <c r="B26" s="32" t="s">
        <v>28</v>
      </c>
      <c r="C26" s="140">
        <v>732</v>
      </c>
      <c r="D26" s="138">
        <v>375</v>
      </c>
      <c r="E26" s="140">
        <f>C26+D26</f>
        <v>1107</v>
      </c>
      <c r="F26" s="4"/>
      <c r="G26" s="4"/>
      <c r="H26" s="4"/>
      <c r="I26" s="4"/>
      <c r="J26" s="4"/>
      <c r="K26" s="4"/>
      <c r="L26" s="4"/>
      <c r="M26" s="4"/>
    </row>
    <row r="27" spans="1:23" s="5" customFormat="1" ht="28.2" customHeight="1" x14ac:dyDescent="0.25">
      <c r="A27" s="34" t="s">
        <v>29</v>
      </c>
      <c r="B27" s="32" t="s">
        <v>30</v>
      </c>
      <c r="C27" s="140">
        <f>C28+C29</f>
        <v>1037</v>
      </c>
      <c r="D27" s="138">
        <f t="shared" si="0"/>
        <v>267</v>
      </c>
      <c r="E27" s="140">
        <f>E28+E29</f>
        <v>1304</v>
      </c>
      <c r="F27" s="4"/>
      <c r="G27" s="4"/>
      <c r="H27" s="4"/>
      <c r="I27" s="4"/>
      <c r="J27" s="4"/>
      <c r="K27" s="4"/>
      <c r="L27" s="4"/>
      <c r="M27" s="4"/>
    </row>
    <row r="28" spans="1:23" s="5" customFormat="1" ht="55.2" x14ac:dyDescent="0.25">
      <c r="A28" s="38" t="s">
        <v>31</v>
      </c>
      <c r="B28" s="39" t="s">
        <v>32</v>
      </c>
      <c r="C28" s="142">
        <v>465</v>
      </c>
      <c r="D28" s="138">
        <f>318-35</f>
        <v>283</v>
      </c>
      <c r="E28" s="142">
        <f>C28+D28</f>
        <v>748</v>
      </c>
      <c r="F28" s="4"/>
      <c r="G28" s="4"/>
      <c r="H28" s="4"/>
      <c r="I28" s="4"/>
      <c r="J28" s="4"/>
      <c r="K28" s="4"/>
      <c r="L28" s="4"/>
      <c r="M28" s="4"/>
    </row>
    <row r="29" spans="1:23" s="5" customFormat="1" ht="56.4" customHeight="1" x14ac:dyDescent="0.25">
      <c r="A29" s="40">
        <v>1.11090450500001E+16</v>
      </c>
      <c r="B29" s="28" t="s">
        <v>33</v>
      </c>
      <c r="C29" s="143">
        <v>572</v>
      </c>
      <c r="D29" s="138">
        <v>-16</v>
      </c>
      <c r="E29" s="143">
        <f>C29+D29</f>
        <v>556</v>
      </c>
      <c r="F29" s="4"/>
      <c r="G29" s="4"/>
      <c r="H29" s="4"/>
      <c r="I29" s="4"/>
      <c r="J29" s="4"/>
      <c r="K29" s="4"/>
      <c r="L29" s="4"/>
      <c r="M29" s="4"/>
    </row>
    <row r="30" spans="1:23" s="5" customFormat="1" ht="19.2" customHeight="1" x14ac:dyDescent="0.25">
      <c r="A30" s="34" t="s">
        <v>34</v>
      </c>
      <c r="B30" s="32" t="s">
        <v>35</v>
      </c>
      <c r="C30" s="143">
        <f>C31+C32</f>
        <v>317</v>
      </c>
      <c r="D30" s="138">
        <f t="shared" si="0"/>
        <v>41</v>
      </c>
      <c r="E30" s="143">
        <f>E31+E32</f>
        <v>358</v>
      </c>
      <c r="F30" s="4"/>
      <c r="G30" s="4"/>
      <c r="H30" s="4"/>
      <c r="I30" s="4"/>
      <c r="J30" s="4"/>
      <c r="K30" s="4"/>
      <c r="L30" s="4"/>
      <c r="M30" s="4"/>
    </row>
    <row r="31" spans="1:23" s="5" customFormat="1" ht="27.6" x14ac:dyDescent="0.25">
      <c r="A31" s="35" t="s">
        <v>36</v>
      </c>
      <c r="B31" s="39" t="s">
        <v>37</v>
      </c>
      <c r="C31" s="142">
        <v>317</v>
      </c>
      <c r="D31" s="138">
        <v>41</v>
      </c>
      <c r="E31" s="142">
        <f>C31+D31</f>
        <v>358</v>
      </c>
      <c r="F31" s="4"/>
      <c r="G31" s="4"/>
      <c r="H31" s="4"/>
      <c r="I31" s="4"/>
      <c r="J31" s="4"/>
      <c r="K31" s="4"/>
      <c r="L31" s="4"/>
      <c r="M31" s="4"/>
    </row>
    <row r="32" spans="1:23" s="5" customFormat="1" x14ac:dyDescent="0.25">
      <c r="A32" s="35" t="s">
        <v>38</v>
      </c>
      <c r="B32" s="39" t="s">
        <v>39</v>
      </c>
      <c r="C32" s="143"/>
      <c r="D32" s="138">
        <f t="shared" si="0"/>
        <v>0</v>
      </c>
      <c r="E32" s="143"/>
      <c r="F32" s="4"/>
      <c r="G32" s="4"/>
      <c r="H32" s="4"/>
      <c r="I32" s="4"/>
      <c r="J32" s="4"/>
      <c r="K32" s="4"/>
      <c r="L32" s="4"/>
      <c r="M32" s="4"/>
    </row>
    <row r="33" spans="1:13" s="5" customFormat="1" ht="27.6" x14ac:dyDescent="0.25">
      <c r="A33" s="34" t="s">
        <v>40</v>
      </c>
      <c r="B33" s="32" t="s">
        <v>133</v>
      </c>
      <c r="C33" s="143">
        <v>172</v>
      </c>
      <c r="D33" s="138">
        <v>123</v>
      </c>
      <c r="E33" s="143">
        <f>C33+D33</f>
        <v>295</v>
      </c>
      <c r="F33" s="4"/>
      <c r="G33" s="4"/>
      <c r="H33" s="4"/>
      <c r="I33" s="4"/>
      <c r="J33" s="4"/>
      <c r="K33" s="4"/>
      <c r="L33" s="4"/>
      <c r="M33" s="4"/>
    </row>
    <row r="34" spans="1:13" s="5" customFormat="1" ht="27.6" hidden="1" x14ac:dyDescent="0.25">
      <c r="A34" s="35" t="s">
        <v>41</v>
      </c>
      <c r="B34" s="39" t="s">
        <v>42</v>
      </c>
      <c r="C34" s="142"/>
      <c r="D34" s="138">
        <f t="shared" si="0"/>
        <v>0</v>
      </c>
      <c r="E34" s="142"/>
      <c r="F34" s="4"/>
      <c r="G34" s="4"/>
      <c r="H34" s="4"/>
      <c r="I34" s="4"/>
      <c r="J34" s="4"/>
      <c r="K34" s="4"/>
      <c r="L34" s="4"/>
      <c r="M34" s="4"/>
    </row>
    <row r="35" spans="1:13" s="5" customFormat="1" ht="27.6" hidden="1" x14ac:dyDescent="0.25">
      <c r="A35" s="35" t="s">
        <v>43</v>
      </c>
      <c r="B35" s="39" t="s">
        <v>44</v>
      </c>
      <c r="C35" s="143"/>
      <c r="D35" s="138">
        <f t="shared" si="0"/>
        <v>0</v>
      </c>
      <c r="E35" s="143"/>
      <c r="F35" s="4"/>
      <c r="G35" s="4"/>
      <c r="H35" s="4"/>
      <c r="I35" s="4"/>
      <c r="J35" s="4"/>
      <c r="K35" s="4"/>
      <c r="L35" s="4"/>
      <c r="M35" s="4"/>
    </row>
    <row r="36" spans="1:13" s="5" customFormat="1" ht="27.6" x14ac:dyDescent="0.25">
      <c r="A36" s="34" t="s">
        <v>45</v>
      </c>
      <c r="B36" s="32" t="s">
        <v>46</v>
      </c>
      <c r="C36" s="143">
        <f>C37</f>
        <v>270</v>
      </c>
      <c r="D36" s="138">
        <f t="shared" si="0"/>
        <v>-80</v>
      </c>
      <c r="E36" s="143">
        <f>E37</f>
        <v>190</v>
      </c>
      <c r="F36" s="4"/>
      <c r="G36" s="4"/>
      <c r="H36" s="4"/>
      <c r="I36" s="4"/>
      <c r="J36" s="4"/>
      <c r="K36" s="4"/>
      <c r="L36" s="4"/>
      <c r="M36" s="4"/>
    </row>
    <row r="37" spans="1:13" s="5" customFormat="1" ht="27.6" x14ac:dyDescent="0.25">
      <c r="A37" s="41" t="s">
        <v>77</v>
      </c>
      <c r="B37" s="39" t="s">
        <v>47</v>
      </c>
      <c r="C37" s="142">
        <v>270</v>
      </c>
      <c r="D37" s="138">
        <v>-80</v>
      </c>
      <c r="E37" s="142">
        <f>C37+D37</f>
        <v>190</v>
      </c>
      <c r="F37" s="4"/>
      <c r="G37" s="4"/>
      <c r="H37" s="4"/>
      <c r="I37" s="4"/>
      <c r="J37" s="4"/>
      <c r="K37" s="4"/>
      <c r="L37" s="4"/>
      <c r="M37" s="4"/>
    </row>
    <row r="38" spans="1:13" s="5" customFormat="1" ht="15.6" customHeight="1" x14ac:dyDescent="0.25">
      <c r="A38" s="34" t="s">
        <v>48</v>
      </c>
      <c r="B38" s="32" t="s">
        <v>49</v>
      </c>
      <c r="C38" s="143">
        <v>89</v>
      </c>
      <c r="D38" s="138">
        <v>36</v>
      </c>
      <c r="E38" s="143">
        <f>C38+D38</f>
        <v>125</v>
      </c>
      <c r="F38" s="4"/>
      <c r="G38" s="4"/>
      <c r="H38" s="4"/>
      <c r="I38" s="4"/>
      <c r="J38" s="4"/>
      <c r="K38" s="4"/>
      <c r="L38" s="4"/>
      <c r="M38" s="4"/>
    </row>
    <row r="39" spans="1:13" s="5" customFormat="1" x14ac:dyDescent="0.25">
      <c r="A39" s="34" t="s">
        <v>50</v>
      </c>
      <c r="B39" s="32" t="s">
        <v>51</v>
      </c>
      <c r="C39" s="143">
        <f>C40</f>
        <v>0</v>
      </c>
      <c r="D39" s="138">
        <v>3</v>
      </c>
      <c r="E39" s="143">
        <f>D39+C39</f>
        <v>3</v>
      </c>
      <c r="F39" s="4"/>
      <c r="G39" s="4"/>
      <c r="H39" s="4"/>
      <c r="I39" s="4"/>
      <c r="J39" s="4"/>
      <c r="K39" s="4"/>
      <c r="L39" s="4"/>
      <c r="M39" s="4"/>
    </row>
    <row r="40" spans="1:13" s="5" customFormat="1" hidden="1" x14ac:dyDescent="0.25">
      <c r="A40" s="41" t="s">
        <v>52</v>
      </c>
      <c r="B40" s="39" t="s">
        <v>53</v>
      </c>
      <c r="C40" s="143"/>
      <c r="D40" s="138"/>
      <c r="E40" s="138"/>
      <c r="F40" s="4"/>
      <c r="G40" s="4"/>
      <c r="H40" s="4"/>
      <c r="I40" s="4"/>
      <c r="J40" s="4"/>
      <c r="K40" s="4"/>
      <c r="L40" s="4"/>
      <c r="M40" s="4"/>
    </row>
    <row r="41" spans="1:13" s="6" customFormat="1" ht="16.2" customHeight="1" x14ac:dyDescent="0.25">
      <c r="A41" s="34" t="s">
        <v>154</v>
      </c>
      <c r="B41" s="42" t="s">
        <v>55</v>
      </c>
      <c r="C41" s="144">
        <f>C42</f>
        <v>600397.89422999998</v>
      </c>
      <c r="D41" s="144">
        <f t="shared" ref="D41:E41" si="2">D42</f>
        <v>67702.167539999995</v>
      </c>
      <c r="E41" s="144">
        <f t="shared" si="2"/>
        <v>668100.06177000003</v>
      </c>
      <c r="F41" s="153"/>
      <c r="G41" s="4"/>
      <c r="H41" s="4"/>
      <c r="I41" s="4"/>
      <c r="J41" s="4"/>
      <c r="K41" s="4"/>
      <c r="L41" s="4"/>
      <c r="M41" s="4"/>
    </row>
    <row r="42" spans="1:13" s="7" customFormat="1" ht="28.95" customHeight="1" x14ac:dyDescent="0.25">
      <c r="A42" s="35" t="s">
        <v>153</v>
      </c>
      <c r="B42" s="20" t="s">
        <v>57</v>
      </c>
      <c r="C42" s="139">
        <f>C43+C47+C78+C112</f>
        <v>600397.89422999998</v>
      </c>
      <c r="D42" s="139">
        <f>D43+D47+D78+D112</f>
        <v>67702.167539999995</v>
      </c>
      <c r="E42" s="139">
        <f>E43+E47+E78+E112</f>
        <v>668100.06177000003</v>
      </c>
      <c r="F42" s="4"/>
      <c r="G42" s="4"/>
      <c r="H42" s="4"/>
      <c r="I42" s="4"/>
      <c r="J42" s="4"/>
      <c r="K42" s="4"/>
      <c r="L42" s="4"/>
      <c r="M42" s="4"/>
    </row>
    <row r="43" spans="1:13" s="8" customFormat="1" ht="16.95" customHeight="1" x14ac:dyDescent="0.25">
      <c r="A43" s="18" t="s">
        <v>58</v>
      </c>
      <c r="B43" s="19" t="s">
        <v>59</v>
      </c>
      <c r="C43" s="145">
        <f>C44+C45+C46</f>
        <v>128228</v>
      </c>
      <c r="D43" s="145">
        <f t="shared" ref="D43:E43" si="3">D44+D45+D46</f>
        <v>43963</v>
      </c>
      <c r="E43" s="145">
        <f t="shared" si="3"/>
        <v>172191</v>
      </c>
      <c r="F43" s="4"/>
      <c r="G43" s="4"/>
      <c r="H43" s="4"/>
      <c r="I43" s="4"/>
      <c r="J43" s="4"/>
      <c r="K43" s="4"/>
      <c r="L43" s="4"/>
      <c r="M43" s="4"/>
    </row>
    <row r="44" spans="1:13" s="7" customFormat="1" ht="27.6" x14ac:dyDescent="0.25">
      <c r="A44" s="41" t="s">
        <v>60</v>
      </c>
      <c r="B44" s="20" t="s">
        <v>87</v>
      </c>
      <c r="C44" s="139">
        <v>123296</v>
      </c>
      <c r="D44" s="138"/>
      <c r="E44" s="138">
        <v>123296</v>
      </c>
      <c r="F44" s="4"/>
      <c r="G44" s="4"/>
      <c r="H44" s="4"/>
      <c r="I44" s="4"/>
      <c r="J44" s="4"/>
      <c r="K44" s="4"/>
      <c r="L44" s="4"/>
      <c r="M44" s="4"/>
    </row>
    <row r="45" spans="1:13" s="7" customFormat="1" ht="27.6" x14ac:dyDescent="0.25">
      <c r="A45" s="177" t="s">
        <v>61</v>
      </c>
      <c r="B45" s="20" t="s">
        <v>62</v>
      </c>
      <c r="C45" s="139">
        <v>4932</v>
      </c>
      <c r="D45" s="138">
        <v>6062</v>
      </c>
      <c r="E45" s="138">
        <f>C45+D45</f>
        <v>10994</v>
      </c>
      <c r="F45" s="4"/>
      <c r="G45" s="4"/>
      <c r="H45" s="4"/>
      <c r="I45" s="4"/>
      <c r="J45" s="4"/>
      <c r="K45" s="4"/>
      <c r="L45" s="4"/>
      <c r="M45" s="4"/>
    </row>
    <row r="46" spans="1:13" s="7" customFormat="1" ht="27.6" x14ac:dyDescent="0.25">
      <c r="A46" s="178"/>
      <c r="B46" s="20" t="s">
        <v>62</v>
      </c>
      <c r="C46" s="139">
        <v>0</v>
      </c>
      <c r="D46" s="138">
        <f>24283+6062+7556</f>
        <v>37901</v>
      </c>
      <c r="E46" s="138">
        <f>C46+D46</f>
        <v>37901</v>
      </c>
      <c r="F46" s="4"/>
      <c r="G46" s="4"/>
      <c r="H46" s="4"/>
      <c r="I46" s="4"/>
      <c r="J46" s="4"/>
      <c r="K46" s="4"/>
      <c r="L46" s="4"/>
      <c r="M46" s="4"/>
    </row>
    <row r="47" spans="1:13" s="8" customFormat="1" ht="30" customHeight="1" x14ac:dyDescent="0.25">
      <c r="A47" s="18" t="s">
        <v>63</v>
      </c>
      <c r="B47" s="19" t="s">
        <v>64</v>
      </c>
      <c r="C47" s="145">
        <f>C50+C53+C56+C62+C65+C68+C71+C59</f>
        <v>45316.183590000001</v>
      </c>
      <c r="D47" s="145">
        <f t="shared" ref="D47:E47" si="4">D50+D53+D56+D62+D65+D68+D71+D59</f>
        <v>687.22596999999951</v>
      </c>
      <c r="E47" s="145">
        <f t="shared" si="4"/>
        <v>46003.40956</v>
      </c>
      <c r="F47" s="4"/>
      <c r="G47" s="4"/>
      <c r="H47" s="4"/>
      <c r="I47" s="4"/>
      <c r="J47" s="4"/>
      <c r="K47" s="4"/>
      <c r="L47" s="4"/>
      <c r="M47" s="4"/>
    </row>
    <row r="48" spans="1:13" s="8" customFormat="1" ht="65.25" hidden="1" customHeight="1" x14ac:dyDescent="0.25">
      <c r="A48" s="25" t="s">
        <v>65</v>
      </c>
      <c r="B48" s="20" t="s">
        <v>66</v>
      </c>
      <c r="C48" s="139"/>
      <c r="D48" s="138"/>
      <c r="E48" s="138"/>
      <c r="F48" s="4"/>
      <c r="G48" s="4"/>
      <c r="H48" s="4"/>
      <c r="I48" s="4"/>
      <c r="J48" s="4"/>
      <c r="K48" s="4"/>
      <c r="L48" s="4"/>
      <c r="M48" s="4"/>
    </row>
    <row r="49" spans="1:13" s="8" customFormat="1" ht="33" hidden="1" customHeight="1" x14ac:dyDescent="0.25">
      <c r="A49" s="25" t="s">
        <v>91</v>
      </c>
      <c r="B49" s="21" t="s">
        <v>92</v>
      </c>
      <c r="C49" s="139"/>
      <c r="D49" s="138"/>
      <c r="E49" s="138"/>
      <c r="F49" s="4"/>
      <c r="G49" s="4"/>
      <c r="H49" s="4"/>
      <c r="I49" s="4"/>
      <c r="J49" s="4"/>
      <c r="K49" s="4"/>
      <c r="L49" s="4"/>
      <c r="M49" s="4"/>
    </row>
    <row r="50" spans="1:13" s="8" customFormat="1" ht="45.75" customHeight="1" x14ac:dyDescent="0.25">
      <c r="A50" s="25" t="s">
        <v>161</v>
      </c>
      <c r="B50" s="21" t="s">
        <v>162</v>
      </c>
      <c r="C50" s="139">
        <f>C51+C52</f>
        <v>950.2</v>
      </c>
      <c r="D50" s="139">
        <f t="shared" ref="D50:E50" si="5">D51+D52</f>
        <v>286.58759000000003</v>
      </c>
      <c r="E50" s="139">
        <f t="shared" si="5"/>
        <v>1236.7875900000001</v>
      </c>
      <c r="F50" s="4"/>
      <c r="G50" s="4"/>
      <c r="H50" s="4"/>
      <c r="I50" s="4"/>
      <c r="J50" s="4"/>
      <c r="K50" s="4"/>
      <c r="L50" s="4"/>
      <c r="M50" s="4"/>
    </row>
    <row r="51" spans="1:13" s="8" customFormat="1" ht="19.95" customHeight="1" x14ac:dyDescent="0.25">
      <c r="A51" s="25"/>
      <c r="B51" s="151" t="s">
        <v>174</v>
      </c>
      <c r="C51" s="139">
        <v>940.7</v>
      </c>
      <c r="D51" s="138">
        <f>198.15+85.56234</f>
        <v>283.71234000000004</v>
      </c>
      <c r="E51" s="139">
        <f>C51+D51</f>
        <v>1224.4123400000001</v>
      </c>
      <c r="F51" s="4"/>
      <c r="G51" s="4"/>
      <c r="H51" s="4"/>
      <c r="I51" s="4"/>
      <c r="J51" s="4"/>
      <c r="K51" s="4"/>
      <c r="L51" s="4"/>
      <c r="M51" s="4"/>
    </row>
    <row r="52" spans="1:13" s="8" customFormat="1" ht="21.6" customHeight="1" x14ac:dyDescent="0.25">
      <c r="A52" s="25"/>
      <c r="B52" s="151" t="s">
        <v>175</v>
      </c>
      <c r="C52" s="139">
        <v>9.5</v>
      </c>
      <c r="D52" s="138">
        <f>2.011+0.86425</f>
        <v>2.8752500000000003</v>
      </c>
      <c r="E52" s="139">
        <f>C52+D52</f>
        <v>12.375250000000001</v>
      </c>
      <c r="F52" s="4"/>
      <c r="G52" s="4"/>
      <c r="H52" s="4"/>
      <c r="I52" s="4"/>
      <c r="J52" s="4"/>
      <c r="K52" s="4"/>
      <c r="L52" s="4"/>
      <c r="M52" s="4"/>
    </row>
    <row r="53" spans="1:13" s="8" customFormat="1" ht="60.75" customHeight="1" x14ac:dyDescent="0.25">
      <c r="A53" s="25" t="s">
        <v>93</v>
      </c>
      <c r="B53" s="21" t="s">
        <v>94</v>
      </c>
      <c r="C53" s="139">
        <f>C54+C55</f>
        <v>7973</v>
      </c>
      <c r="D53" s="139">
        <f t="shared" ref="D53:E53" si="6">D54+D55</f>
        <v>407</v>
      </c>
      <c r="E53" s="139">
        <f t="shared" si="6"/>
        <v>8380</v>
      </c>
      <c r="F53" s="4"/>
      <c r="G53" s="4"/>
      <c r="H53" s="4"/>
      <c r="I53" s="4"/>
      <c r="J53" s="4"/>
      <c r="K53" s="4"/>
      <c r="L53" s="4"/>
      <c r="M53" s="4"/>
    </row>
    <row r="54" spans="1:13" s="8" customFormat="1" ht="19.95" customHeight="1" x14ac:dyDescent="0.25">
      <c r="A54" s="25"/>
      <c r="B54" s="151" t="s">
        <v>174</v>
      </c>
      <c r="C54" s="139">
        <v>7893.4</v>
      </c>
      <c r="D54" s="138">
        <v>402.93</v>
      </c>
      <c r="E54" s="146">
        <f>C54+D54</f>
        <v>8296.33</v>
      </c>
      <c r="F54" s="4"/>
      <c r="G54" s="4"/>
      <c r="H54" s="4"/>
      <c r="I54" s="4"/>
      <c r="J54" s="4"/>
      <c r="K54" s="4"/>
      <c r="L54" s="4"/>
      <c r="M54" s="4"/>
    </row>
    <row r="55" spans="1:13" s="8" customFormat="1" ht="19.2" customHeight="1" x14ac:dyDescent="0.25">
      <c r="A55" s="25"/>
      <c r="B55" s="151" t="s">
        <v>175</v>
      </c>
      <c r="C55" s="139">
        <v>79.599999999999994</v>
      </c>
      <c r="D55" s="138">
        <v>4.07</v>
      </c>
      <c r="E55" s="146">
        <f>C55+D55</f>
        <v>83.669999999999987</v>
      </c>
      <c r="F55" s="4"/>
      <c r="G55" s="4"/>
      <c r="H55" s="4"/>
      <c r="I55" s="4"/>
      <c r="J55" s="4"/>
      <c r="K55" s="4"/>
      <c r="L55" s="4"/>
      <c r="M55" s="4"/>
    </row>
    <row r="56" spans="1:13" s="8" customFormat="1" ht="27.6" x14ac:dyDescent="0.25">
      <c r="A56" s="25" t="s">
        <v>78</v>
      </c>
      <c r="B56" s="21" t="s">
        <v>95</v>
      </c>
      <c r="C56" s="139">
        <f>C57+C58</f>
        <v>2500.4964599999998</v>
      </c>
      <c r="D56" s="138">
        <f>D57+D58</f>
        <v>0</v>
      </c>
      <c r="E56" s="166">
        <f>SUM(E57:E58)</f>
        <v>2500.4964599999998</v>
      </c>
      <c r="F56" s="4"/>
      <c r="G56" s="4"/>
      <c r="H56" s="4"/>
      <c r="I56" s="4"/>
      <c r="J56" s="4"/>
      <c r="K56" s="4"/>
      <c r="L56" s="4"/>
      <c r="M56" s="4"/>
    </row>
    <row r="57" spans="1:13" s="8" customFormat="1" x14ac:dyDescent="0.25">
      <c r="A57" s="25"/>
      <c r="B57" s="151" t="s">
        <v>174</v>
      </c>
      <c r="C57" s="139">
        <v>2475.2389199999998</v>
      </c>
      <c r="D57" s="138"/>
      <c r="E57" s="166">
        <f>C57+D57</f>
        <v>2475.2389199999998</v>
      </c>
      <c r="F57" s="4"/>
      <c r="G57" s="4"/>
      <c r="H57" s="4"/>
      <c r="I57" s="4"/>
      <c r="J57" s="4"/>
      <c r="K57" s="4"/>
      <c r="L57" s="4"/>
      <c r="M57" s="4"/>
    </row>
    <row r="58" spans="1:13" s="8" customFormat="1" x14ac:dyDescent="0.25">
      <c r="A58" s="25"/>
      <c r="B58" s="151" t="s">
        <v>175</v>
      </c>
      <c r="C58" s="139">
        <v>25.257539999999999</v>
      </c>
      <c r="D58" s="138"/>
      <c r="E58" s="166">
        <f>C58+D58</f>
        <v>25.257539999999999</v>
      </c>
      <c r="F58" s="4"/>
      <c r="G58" s="4"/>
      <c r="H58" s="4"/>
      <c r="I58" s="4"/>
      <c r="J58" s="4"/>
      <c r="K58" s="4"/>
      <c r="L58" s="4"/>
      <c r="M58" s="4"/>
    </row>
    <row r="59" spans="1:13" s="8" customFormat="1" ht="27.6" x14ac:dyDescent="0.25">
      <c r="A59" s="22" t="s">
        <v>190</v>
      </c>
      <c r="B59" s="21" t="s">
        <v>191</v>
      </c>
      <c r="C59" s="139">
        <f>C60+C61</f>
        <v>1512</v>
      </c>
      <c r="D59" s="138">
        <f>D60+D61</f>
        <v>0</v>
      </c>
      <c r="E59" s="166">
        <f>E60+E61</f>
        <v>1512</v>
      </c>
      <c r="F59" s="4"/>
      <c r="G59" s="4"/>
      <c r="H59" s="4"/>
      <c r="I59" s="4"/>
      <c r="J59" s="4"/>
      <c r="K59" s="4"/>
      <c r="L59" s="4"/>
      <c r="M59" s="4"/>
    </row>
    <row r="60" spans="1:13" s="8" customFormat="1" x14ac:dyDescent="0.25">
      <c r="A60" s="25"/>
      <c r="B60" s="151" t="s">
        <v>174</v>
      </c>
      <c r="C60" s="138">
        <v>1496.88</v>
      </c>
      <c r="D60" s="138">
        <v>0</v>
      </c>
      <c r="E60" s="166">
        <f>C60+D60</f>
        <v>1496.88</v>
      </c>
      <c r="F60" s="4"/>
      <c r="G60" s="4"/>
      <c r="H60" s="4"/>
      <c r="I60" s="4"/>
      <c r="J60" s="4"/>
      <c r="K60" s="4"/>
      <c r="L60" s="4"/>
      <c r="M60" s="4"/>
    </row>
    <row r="61" spans="1:13" s="8" customFormat="1" x14ac:dyDescent="0.25">
      <c r="A61" s="25"/>
      <c r="B61" s="151" t="s">
        <v>175</v>
      </c>
      <c r="C61" s="138">
        <v>15.12</v>
      </c>
      <c r="D61" s="138">
        <v>0</v>
      </c>
      <c r="E61" s="166">
        <f>C61+D61</f>
        <v>15.12</v>
      </c>
      <c r="F61" s="4"/>
      <c r="G61" s="4"/>
      <c r="H61" s="4"/>
      <c r="I61" s="4"/>
      <c r="J61" s="4"/>
      <c r="K61" s="4"/>
      <c r="L61" s="4"/>
      <c r="M61" s="4"/>
    </row>
    <row r="62" spans="1:13" s="8" customFormat="1" ht="47.25" customHeight="1" x14ac:dyDescent="0.25">
      <c r="A62" s="22" t="s">
        <v>190</v>
      </c>
      <c r="B62" s="21" t="s">
        <v>163</v>
      </c>
      <c r="C62" s="146">
        <f>C63+C64</f>
        <v>4574.3616200000006</v>
      </c>
      <c r="D62" s="138">
        <f>-C62+E62</f>
        <v>-6.3616200000005847</v>
      </c>
      <c r="E62" s="166">
        <f>E63+E64</f>
        <v>4568</v>
      </c>
      <c r="F62" s="4"/>
      <c r="G62" s="4"/>
      <c r="H62" s="4"/>
      <c r="I62" s="4"/>
      <c r="J62" s="4"/>
      <c r="K62" s="4"/>
      <c r="L62" s="4"/>
      <c r="M62" s="4"/>
    </row>
    <row r="63" spans="1:13" s="8" customFormat="1" ht="16.2" customHeight="1" x14ac:dyDescent="0.25">
      <c r="A63" s="22"/>
      <c r="B63" s="151" t="s">
        <v>174</v>
      </c>
      <c r="C63" s="147">
        <v>4528.6180000000004</v>
      </c>
      <c r="D63" s="138">
        <v>-6.3179999999999996</v>
      </c>
      <c r="E63" s="166">
        <f>C63+D63</f>
        <v>4522.3</v>
      </c>
      <c r="F63" s="4"/>
      <c r="G63" s="4"/>
      <c r="H63" s="4"/>
      <c r="I63" s="4"/>
      <c r="J63" s="4"/>
      <c r="K63" s="4"/>
      <c r="L63" s="4"/>
      <c r="M63" s="4"/>
    </row>
    <row r="64" spans="1:13" s="8" customFormat="1" ht="16.2" customHeight="1" x14ac:dyDescent="0.25">
      <c r="A64" s="22"/>
      <c r="B64" s="151" t="s">
        <v>175</v>
      </c>
      <c r="C64" s="147">
        <v>45.74362</v>
      </c>
      <c r="D64" s="138">
        <f>-0.04362</f>
        <v>-4.3619999999999999E-2</v>
      </c>
      <c r="E64" s="166">
        <f>C64+D64</f>
        <v>45.7</v>
      </c>
      <c r="F64" s="4"/>
      <c r="G64" s="4"/>
      <c r="H64" s="4"/>
      <c r="I64" s="4"/>
      <c r="J64" s="4"/>
      <c r="K64" s="4"/>
      <c r="L64" s="4"/>
      <c r="M64" s="4"/>
    </row>
    <row r="65" spans="1:13" s="8" customFormat="1" ht="27.6" x14ac:dyDescent="0.25">
      <c r="A65" s="22" t="s">
        <v>97</v>
      </c>
      <c r="B65" s="21" t="s">
        <v>98</v>
      </c>
      <c r="C65" s="139">
        <f>SUM(C66:C67)</f>
        <v>2021</v>
      </c>
      <c r="D65" s="138">
        <f>C65-E65</f>
        <v>0</v>
      </c>
      <c r="E65" s="166">
        <f>SUM(E66:E67)</f>
        <v>2021</v>
      </c>
      <c r="F65" s="4"/>
      <c r="G65" s="4"/>
      <c r="H65" s="4"/>
      <c r="I65" s="4"/>
      <c r="J65" s="4"/>
      <c r="K65" s="4"/>
      <c r="L65" s="4"/>
      <c r="M65" s="4"/>
    </row>
    <row r="66" spans="1:13" s="8" customFormat="1" x14ac:dyDescent="0.25">
      <c r="A66" s="22"/>
      <c r="B66" s="151" t="s">
        <v>174</v>
      </c>
      <c r="C66" s="139">
        <v>2000</v>
      </c>
      <c r="D66" s="138">
        <f t="shared" ref="D66:D67" si="7">C66-E66</f>
        <v>0</v>
      </c>
      <c r="E66" s="166">
        <v>2000</v>
      </c>
      <c r="F66" s="4"/>
      <c r="G66" s="4"/>
      <c r="H66" s="4"/>
      <c r="I66" s="4"/>
      <c r="J66" s="4"/>
      <c r="K66" s="4"/>
      <c r="L66" s="4"/>
      <c r="M66" s="4"/>
    </row>
    <row r="67" spans="1:13" s="8" customFormat="1" x14ac:dyDescent="0.25">
      <c r="A67" s="22"/>
      <c r="B67" s="151" t="s">
        <v>175</v>
      </c>
      <c r="C67" s="139">
        <v>21</v>
      </c>
      <c r="D67" s="138">
        <f t="shared" si="7"/>
        <v>0</v>
      </c>
      <c r="E67" s="166">
        <v>21</v>
      </c>
      <c r="F67" s="4"/>
      <c r="G67" s="4"/>
      <c r="H67" s="4"/>
      <c r="I67" s="4"/>
      <c r="J67" s="4"/>
      <c r="K67" s="4"/>
      <c r="L67" s="4"/>
      <c r="M67" s="4"/>
    </row>
    <row r="68" spans="1:13" s="8" customFormat="1" ht="27.6" x14ac:dyDescent="0.25">
      <c r="A68" s="25" t="s">
        <v>136</v>
      </c>
      <c r="B68" s="28" t="s">
        <v>160</v>
      </c>
      <c r="C68" s="148">
        <f>SUM(C69:C70)</f>
        <v>0</v>
      </c>
      <c r="D68" s="138">
        <f>D69+D70</f>
        <v>0</v>
      </c>
      <c r="E68" s="166">
        <f>SUM(E69:E70)</f>
        <v>0</v>
      </c>
      <c r="F68" s="4"/>
      <c r="G68" s="4"/>
      <c r="H68" s="4"/>
      <c r="I68" s="4"/>
      <c r="J68" s="4"/>
      <c r="K68" s="4"/>
      <c r="L68" s="4"/>
      <c r="M68" s="4"/>
    </row>
    <row r="69" spans="1:13" s="8" customFormat="1" x14ac:dyDescent="0.25">
      <c r="A69" s="25"/>
      <c r="B69" s="151" t="s">
        <v>174</v>
      </c>
      <c r="C69" s="148"/>
      <c r="D69" s="138"/>
      <c r="E69" s="167">
        <f>C69+D69</f>
        <v>0</v>
      </c>
      <c r="F69" s="4"/>
      <c r="G69" s="4"/>
      <c r="H69" s="4"/>
      <c r="I69" s="4"/>
      <c r="J69" s="4"/>
      <c r="K69" s="4"/>
      <c r="L69" s="4"/>
      <c r="M69" s="4"/>
    </row>
    <row r="70" spans="1:13" s="8" customFormat="1" x14ac:dyDescent="0.25">
      <c r="A70" s="25"/>
      <c r="B70" s="151" t="s">
        <v>175</v>
      </c>
      <c r="C70" s="148"/>
      <c r="D70" s="138"/>
      <c r="E70" s="167">
        <f>C70+D70</f>
        <v>0</v>
      </c>
      <c r="F70" s="4"/>
      <c r="G70" s="4"/>
      <c r="H70" s="4"/>
      <c r="I70" s="4"/>
      <c r="J70" s="4"/>
      <c r="K70" s="4"/>
      <c r="L70" s="4"/>
      <c r="M70" s="4"/>
    </row>
    <row r="71" spans="1:13" s="8" customFormat="1" ht="19.95" customHeight="1" x14ac:dyDescent="0.25">
      <c r="A71" s="23" t="s">
        <v>67</v>
      </c>
      <c r="B71" s="24" t="s">
        <v>68</v>
      </c>
      <c r="C71" s="149">
        <f>SUM(C72:C77)</f>
        <v>25785.125510000002</v>
      </c>
      <c r="D71" s="149">
        <f t="shared" ref="D71" si="8">SUM(D72:D77)</f>
        <v>0</v>
      </c>
      <c r="E71" s="168">
        <f>SUM(E72:E77)</f>
        <v>25785.125510000002</v>
      </c>
      <c r="F71" s="4"/>
      <c r="G71" s="4"/>
      <c r="H71" s="4"/>
      <c r="I71" s="4"/>
      <c r="J71" s="4"/>
      <c r="K71" s="4"/>
      <c r="L71" s="4"/>
      <c r="M71" s="4"/>
    </row>
    <row r="72" spans="1:13" s="8" customFormat="1" ht="44.4" customHeight="1" x14ac:dyDescent="0.25">
      <c r="A72" s="25" t="s">
        <v>67</v>
      </c>
      <c r="B72" s="26" t="s">
        <v>99</v>
      </c>
      <c r="C72" s="139">
        <v>20821</v>
      </c>
      <c r="D72" s="138">
        <f>C72-E72</f>
        <v>0</v>
      </c>
      <c r="E72" s="166">
        <v>20821</v>
      </c>
      <c r="F72" s="4"/>
      <c r="G72" s="4"/>
      <c r="H72" s="4"/>
      <c r="I72" s="4"/>
      <c r="J72" s="4"/>
      <c r="K72" s="4"/>
      <c r="L72" s="4"/>
      <c r="M72" s="4"/>
    </row>
    <row r="73" spans="1:13" s="8" customFormat="1" ht="58.95" customHeight="1" x14ac:dyDescent="0.25">
      <c r="A73" s="25" t="s">
        <v>67</v>
      </c>
      <c r="B73" s="26" t="s">
        <v>100</v>
      </c>
      <c r="C73" s="139">
        <v>2074</v>
      </c>
      <c r="D73" s="138">
        <v>0</v>
      </c>
      <c r="E73" s="166">
        <f>C73+D73</f>
        <v>2074</v>
      </c>
      <c r="F73" s="4"/>
      <c r="G73" s="4"/>
      <c r="H73" s="4"/>
      <c r="I73" s="4"/>
      <c r="J73" s="4"/>
      <c r="K73" s="4"/>
      <c r="L73" s="4"/>
      <c r="M73" s="4"/>
    </row>
    <row r="74" spans="1:13" s="8" customFormat="1" ht="29.4" customHeight="1" x14ac:dyDescent="0.25">
      <c r="A74" s="25" t="s">
        <v>67</v>
      </c>
      <c r="B74" s="26" t="s">
        <v>101</v>
      </c>
      <c r="C74" s="139">
        <v>1342.06</v>
      </c>
      <c r="D74" s="138">
        <v>0</v>
      </c>
      <c r="E74" s="166">
        <f>C74+D74</f>
        <v>1342.06</v>
      </c>
      <c r="F74" s="4"/>
      <c r="G74" s="4"/>
      <c r="H74" s="4"/>
      <c r="I74" s="4"/>
      <c r="J74" s="4"/>
      <c r="K74" s="4"/>
      <c r="L74" s="4"/>
      <c r="M74" s="4"/>
    </row>
    <row r="75" spans="1:13" s="8" customFormat="1" ht="36" hidden="1" customHeight="1" x14ac:dyDescent="0.25">
      <c r="A75" s="25" t="s">
        <v>67</v>
      </c>
      <c r="B75" s="26" t="s">
        <v>102</v>
      </c>
      <c r="C75" s="139"/>
      <c r="D75" s="138">
        <f t="shared" ref="D75:D76" si="9">C75-E75</f>
        <v>0</v>
      </c>
      <c r="E75" s="166"/>
      <c r="F75" s="4"/>
      <c r="G75" s="4"/>
      <c r="H75" s="4"/>
      <c r="I75" s="4"/>
      <c r="J75" s="4"/>
      <c r="K75" s="4"/>
      <c r="L75" s="4"/>
      <c r="M75" s="4"/>
    </row>
    <row r="76" spans="1:13" s="8" customFormat="1" ht="35.4" customHeight="1" x14ac:dyDescent="0.25">
      <c r="A76" s="25" t="s">
        <v>67</v>
      </c>
      <c r="B76" s="26" t="s">
        <v>135</v>
      </c>
      <c r="C76" s="139">
        <v>510</v>
      </c>
      <c r="D76" s="138">
        <f t="shared" si="9"/>
        <v>0</v>
      </c>
      <c r="E76" s="166">
        <v>510</v>
      </c>
      <c r="F76" s="4"/>
      <c r="G76" s="4"/>
      <c r="H76" s="4"/>
      <c r="I76" s="4"/>
      <c r="J76" s="4"/>
      <c r="K76" s="4"/>
      <c r="L76" s="4"/>
      <c r="M76" s="4"/>
    </row>
    <row r="77" spans="1:13" s="8" customFormat="1" ht="35.4" customHeight="1" x14ac:dyDescent="0.25">
      <c r="A77" s="25" t="s">
        <v>67</v>
      </c>
      <c r="B77" s="28" t="s">
        <v>137</v>
      </c>
      <c r="C77" s="139">
        <v>1038.0655099999999</v>
      </c>
      <c r="D77" s="138">
        <v>0</v>
      </c>
      <c r="E77" s="166">
        <f>C77+D77</f>
        <v>1038.0655099999999</v>
      </c>
      <c r="F77" s="4"/>
      <c r="G77" s="4"/>
      <c r="H77" s="4"/>
      <c r="I77" s="4"/>
      <c r="J77" s="4"/>
      <c r="K77" s="4"/>
      <c r="L77" s="4"/>
      <c r="M77" s="4"/>
    </row>
    <row r="78" spans="1:13" s="8" customFormat="1" ht="24.75" customHeight="1" x14ac:dyDescent="0.25">
      <c r="A78" s="18" t="s">
        <v>69</v>
      </c>
      <c r="B78" s="19" t="s">
        <v>70</v>
      </c>
      <c r="C78" s="145">
        <f>+C81+C79+C80+C82+C102+C104+C105+C108+C109+C110+C111+C103</f>
        <v>399366.03664000001</v>
      </c>
      <c r="D78" s="145">
        <f t="shared" ref="D78:E78" si="10">+D81+D79+D80+D82+D102+D104+D105+D108+D109+D110+D111+D103</f>
        <v>25194.073569999997</v>
      </c>
      <c r="E78" s="169">
        <f t="shared" si="10"/>
        <v>424560.11021000001</v>
      </c>
      <c r="F78" s="4"/>
      <c r="G78" s="4"/>
      <c r="H78" s="4"/>
      <c r="I78" s="4"/>
      <c r="J78" s="4"/>
      <c r="K78" s="4"/>
      <c r="L78" s="4"/>
      <c r="M78" s="4"/>
    </row>
    <row r="79" spans="1:13" s="7" customFormat="1" ht="42.6" customHeight="1" x14ac:dyDescent="0.25">
      <c r="A79" s="35" t="s">
        <v>79</v>
      </c>
      <c r="B79" s="21" t="s">
        <v>103</v>
      </c>
      <c r="C79" s="147">
        <v>13</v>
      </c>
      <c r="D79" s="138">
        <v>-0.19900000000000001</v>
      </c>
      <c r="E79" s="146">
        <f>C79+D79</f>
        <v>12.801</v>
      </c>
    </row>
    <row r="80" spans="1:13" s="7" customFormat="1" ht="31.2" customHeight="1" x14ac:dyDescent="0.25">
      <c r="A80" s="182" t="s">
        <v>86</v>
      </c>
      <c r="B80" s="21" t="s">
        <v>104</v>
      </c>
      <c r="C80" s="147">
        <v>3998</v>
      </c>
      <c r="D80" s="138">
        <f>-448-72</f>
        <v>-520</v>
      </c>
      <c r="E80" s="146">
        <f>C80+D80</f>
        <v>3478</v>
      </c>
    </row>
    <row r="81" spans="1:5" s="7" customFormat="1" ht="111" customHeight="1" x14ac:dyDescent="0.25">
      <c r="A81" s="183"/>
      <c r="B81" s="21" t="s">
        <v>194</v>
      </c>
      <c r="C81" s="147">
        <v>0</v>
      </c>
      <c r="D81" s="138">
        <f>129-129</f>
        <v>0</v>
      </c>
      <c r="E81" s="146">
        <f>C81+D81</f>
        <v>0</v>
      </c>
    </row>
    <row r="82" spans="1:5" s="15" customFormat="1" ht="30.75" customHeight="1" x14ac:dyDescent="0.25">
      <c r="A82" s="43" t="s">
        <v>105</v>
      </c>
      <c r="B82" s="44" t="s">
        <v>88</v>
      </c>
      <c r="C82" s="150">
        <f>C83+C90+C91+C92+C93+C94+C95+C96+C97+C98+C99+C100+C101</f>
        <v>356671.3</v>
      </c>
      <c r="D82" s="150">
        <f t="shared" ref="D82" si="11">D83+D90+D91+D92+D93+D94+D95+D96+D97+D98+D99+D100+D101</f>
        <v>30655.476849999999</v>
      </c>
      <c r="E82" s="170">
        <f>E83+E90+E91+E92+E93+E94+E95+E96+E97+E98+E99+E100+E101</f>
        <v>387326.77685000008</v>
      </c>
    </row>
    <row r="83" spans="1:5" s="14" customFormat="1" ht="135.75" customHeight="1" x14ac:dyDescent="0.25">
      <c r="A83" s="179" t="s">
        <v>105</v>
      </c>
      <c r="B83" s="46" t="s">
        <v>117</v>
      </c>
      <c r="C83" s="147">
        <f>SUM(C84:C89)</f>
        <v>339285</v>
      </c>
      <c r="D83" s="147">
        <f t="shared" ref="D83:E83" si="12">SUM(D84:D89)</f>
        <v>31058</v>
      </c>
      <c r="E83" s="171">
        <f t="shared" si="12"/>
        <v>370343</v>
      </c>
    </row>
    <row r="84" spans="1:5" s="14" customFormat="1" ht="33.6" customHeight="1" x14ac:dyDescent="0.25">
      <c r="A84" s="180"/>
      <c r="B84" s="46" t="s">
        <v>176</v>
      </c>
      <c r="C84" s="147">
        <v>200805</v>
      </c>
      <c r="D84" s="138"/>
      <c r="E84" s="146">
        <f>C84+D84</f>
        <v>200805</v>
      </c>
    </row>
    <row r="85" spans="1:5" s="14" customFormat="1" ht="67.2" customHeight="1" x14ac:dyDescent="0.25">
      <c r="A85" s="180"/>
      <c r="B85" s="46" t="s">
        <v>193</v>
      </c>
      <c r="C85" s="147">
        <v>0</v>
      </c>
      <c r="D85" s="138">
        <v>11198</v>
      </c>
      <c r="E85" s="146">
        <f>C85+D85</f>
        <v>11198</v>
      </c>
    </row>
    <row r="86" spans="1:5" s="14" customFormat="1" ht="33.6" customHeight="1" x14ac:dyDescent="0.25">
      <c r="A86" s="180"/>
      <c r="B86" s="46" t="s">
        <v>177</v>
      </c>
      <c r="C86" s="147">
        <v>1077</v>
      </c>
      <c r="D86" s="138">
        <f t="shared" ref="D86:D89" si="13">E86-C86</f>
        <v>0</v>
      </c>
      <c r="E86" s="146">
        <v>1077</v>
      </c>
    </row>
    <row r="87" spans="1:5" s="14" customFormat="1" ht="33.6" customHeight="1" x14ac:dyDescent="0.25">
      <c r="A87" s="180"/>
      <c r="B87" s="46" t="s">
        <v>178</v>
      </c>
      <c r="C87" s="147">
        <v>136801</v>
      </c>
      <c r="D87" s="138"/>
      <c r="E87" s="146">
        <f>C87+D87</f>
        <v>136801</v>
      </c>
    </row>
    <row r="88" spans="1:5" s="14" customFormat="1" ht="71.400000000000006" customHeight="1" x14ac:dyDescent="0.25">
      <c r="A88" s="180"/>
      <c r="B88" s="46" t="s">
        <v>193</v>
      </c>
      <c r="C88" s="147">
        <v>0</v>
      </c>
      <c r="D88" s="138">
        <f>19299+561</f>
        <v>19860</v>
      </c>
      <c r="E88" s="146">
        <f>C88+D88</f>
        <v>19860</v>
      </c>
    </row>
    <row r="89" spans="1:5" s="14" customFormat="1" ht="33.6" customHeight="1" x14ac:dyDescent="0.25">
      <c r="A89" s="181"/>
      <c r="B89" s="46" t="s">
        <v>179</v>
      </c>
      <c r="C89" s="147">
        <v>602</v>
      </c>
      <c r="D89" s="138">
        <f t="shared" si="13"/>
        <v>0</v>
      </c>
      <c r="E89" s="146">
        <v>602</v>
      </c>
    </row>
    <row r="90" spans="1:5" s="14" customFormat="1" ht="30.75" customHeight="1" x14ac:dyDescent="0.25">
      <c r="A90" s="45" t="s">
        <v>105</v>
      </c>
      <c r="B90" s="46" t="s">
        <v>118</v>
      </c>
      <c r="C90" s="147">
        <v>2088</v>
      </c>
      <c r="D90" s="138">
        <v>-291.01835999999997</v>
      </c>
      <c r="E90" s="146">
        <f>C90+D90</f>
        <v>1796.98164</v>
      </c>
    </row>
    <row r="91" spans="1:5" s="14" customFormat="1" ht="31.2" customHeight="1" x14ac:dyDescent="0.25">
      <c r="A91" s="45" t="s">
        <v>105</v>
      </c>
      <c r="B91" s="46" t="s">
        <v>119</v>
      </c>
      <c r="C91" s="147">
        <v>917</v>
      </c>
      <c r="D91" s="138">
        <v>-23.582190000000001</v>
      </c>
      <c r="E91" s="146">
        <f>C91+D91</f>
        <v>893.41781000000003</v>
      </c>
    </row>
    <row r="92" spans="1:5" s="14" customFormat="1" ht="127.5" customHeight="1" x14ac:dyDescent="0.25">
      <c r="A92" s="45" t="s">
        <v>105</v>
      </c>
      <c r="B92" s="46" t="s">
        <v>120</v>
      </c>
      <c r="C92" s="147">
        <v>1638</v>
      </c>
      <c r="D92" s="138">
        <f t="shared" ref="D92:D110" si="14">E92-C92</f>
        <v>0</v>
      </c>
      <c r="E92" s="146">
        <v>1638</v>
      </c>
    </row>
    <row r="93" spans="1:5" s="14" customFormat="1" ht="127.5" customHeight="1" x14ac:dyDescent="0.25">
      <c r="A93" s="45" t="s">
        <v>105</v>
      </c>
      <c r="B93" s="46" t="s">
        <v>121</v>
      </c>
      <c r="C93" s="147">
        <v>2485</v>
      </c>
      <c r="D93" s="138">
        <v>39.600999999999999</v>
      </c>
      <c r="E93" s="146">
        <f>C93+D93</f>
        <v>2524.6010000000001</v>
      </c>
    </row>
    <row r="94" spans="1:5" s="14" customFormat="1" ht="117" customHeight="1" x14ac:dyDescent="0.25">
      <c r="A94" s="45" t="s">
        <v>105</v>
      </c>
      <c r="B94" s="46" t="s">
        <v>122</v>
      </c>
      <c r="C94" s="147">
        <v>6251</v>
      </c>
      <c r="D94" s="138">
        <f t="shared" si="14"/>
        <v>0</v>
      </c>
      <c r="E94" s="146">
        <v>6251</v>
      </c>
    </row>
    <row r="95" spans="1:5" s="14" customFormat="1" ht="124.5" customHeight="1" x14ac:dyDescent="0.25">
      <c r="A95" s="45" t="s">
        <v>105</v>
      </c>
      <c r="B95" s="46" t="s">
        <v>123</v>
      </c>
      <c r="C95" s="147">
        <v>0</v>
      </c>
      <c r="D95" s="138">
        <v>0</v>
      </c>
      <c r="E95" s="146">
        <f>C95+D95</f>
        <v>0</v>
      </c>
    </row>
    <row r="96" spans="1:5" s="14" customFormat="1" ht="32.4" customHeight="1" x14ac:dyDescent="0.25">
      <c r="A96" s="45" t="s">
        <v>105</v>
      </c>
      <c r="B96" s="46" t="s">
        <v>124</v>
      </c>
      <c r="C96" s="147">
        <v>1120</v>
      </c>
      <c r="D96" s="138">
        <v>0</v>
      </c>
      <c r="E96" s="146">
        <f>C96+D96</f>
        <v>1120</v>
      </c>
    </row>
    <row r="97" spans="1:7" s="14" customFormat="1" ht="39.75" customHeight="1" x14ac:dyDescent="0.25">
      <c r="A97" s="45" t="s">
        <v>105</v>
      </c>
      <c r="B97" s="46" t="s">
        <v>125</v>
      </c>
      <c r="C97" s="147">
        <v>968.3</v>
      </c>
      <c r="D97" s="138">
        <v>109.00735</v>
      </c>
      <c r="E97" s="146">
        <f>C97+D97</f>
        <v>1077.30735</v>
      </c>
    </row>
    <row r="98" spans="1:7" s="14" customFormat="1" ht="30.75" customHeight="1" x14ac:dyDescent="0.25">
      <c r="A98" s="45" t="s">
        <v>105</v>
      </c>
      <c r="B98" s="46" t="s">
        <v>126</v>
      </c>
      <c r="C98" s="147">
        <v>159</v>
      </c>
      <c r="D98" s="138">
        <v>-20.939</v>
      </c>
      <c r="E98" s="146">
        <f>C98+D98</f>
        <v>138.06100000000001</v>
      </c>
    </row>
    <row r="99" spans="1:7" s="14" customFormat="1" ht="48.75" customHeight="1" x14ac:dyDescent="0.25">
      <c r="A99" s="45" t="s">
        <v>105</v>
      </c>
      <c r="B99" s="46" t="s">
        <v>127</v>
      </c>
      <c r="C99" s="147">
        <v>2</v>
      </c>
      <c r="D99" s="138">
        <f t="shared" si="14"/>
        <v>0</v>
      </c>
      <c r="E99" s="146">
        <v>2</v>
      </c>
    </row>
    <row r="100" spans="1:7" s="14" customFormat="1" ht="50.25" customHeight="1" x14ac:dyDescent="0.25">
      <c r="A100" s="45" t="s">
        <v>105</v>
      </c>
      <c r="B100" s="126" t="s">
        <v>164</v>
      </c>
      <c r="C100" s="147">
        <v>1672</v>
      </c>
      <c r="D100" s="138">
        <f>-86.50695-129.085</f>
        <v>-215.59195</v>
      </c>
      <c r="E100" s="146">
        <f>C100+D100</f>
        <v>1456.40805</v>
      </c>
    </row>
    <row r="101" spans="1:7" s="14" customFormat="1" ht="48" customHeight="1" x14ac:dyDescent="0.25">
      <c r="A101" s="45" t="s">
        <v>105</v>
      </c>
      <c r="B101" s="46" t="s">
        <v>128</v>
      </c>
      <c r="C101" s="147">
        <v>86</v>
      </c>
      <c r="D101" s="138">
        <f t="shared" si="14"/>
        <v>0</v>
      </c>
      <c r="E101" s="146">
        <v>86</v>
      </c>
    </row>
    <row r="102" spans="1:7" s="14" customFormat="1" ht="48" customHeight="1" x14ac:dyDescent="0.25">
      <c r="A102" s="186" t="s">
        <v>173</v>
      </c>
      <c r="B102" s="128" t="s">
        <v>196</v>
      </c>
      <c r="C102" s="147">
        <v>4595.55</v>
      </c>
      <c r="D102" s="138">
        <f>-138-59.548</f>
        <v>-197.548</v>
      </c>
      <c r="E102" s="146">
        <f>C102+D102</f>
        <v>4398.0020000000004</v>
      </c>
    </row>
    <row r="103" spans="1:7" s="14" customFormat="1" ht="48" customHeight="1" x14ac:dyDescent="0.25">
      <c r="A103" s="187"/>
      <c r="B103" s="128" t="s">
        <v>196</v>
      </c>
      <c r="C103" s="147">
        <v>7717.88</v>
      </c>
      <c r="D103" s="138">
        <f>-233-9.02</f>
        <v>-242.02</v>
      </c>
      <c r="E103" s="146">
        <f>C103+D103</f>
        <v>7475.86</v>
      </c>
    </row>
    <row r="104" spans="1:7" s="14" customFormat="1" ht="66.75" customHeight="1" x14ac:dyDescent="0.25">
      <c r="A104" s="41" t="s">
        <v>85</v>
      </c>
      <c r="B104" s="21" t="s">
        <v>106</v>
      </c>
      <c r="C104" s="147">
        <v>4999</v>
      </c>
      <c r="D104" s="138">
        <f>-356-169.455</f>
        <v>-525.45500000000004</v>
      </c>
      <c r="E104" s="146">
        <f>C104+D104</f>
        <v>4473.5450000000001</v>
      </c>
    </row>
    <row r="105" spans="1:7" s="7" customFormat="1" ht="69.75" customHeight="1" x14ac:dyDescent="0.25">
      <c r="A105" s="41" t="s">
        <v>107</v>
      </c>
      <c r="B105" s="21" t="s">
        <v>108</v>
      </c>
      <c r="C105" s="147">
        <f>C106+C107</f>
        <v>17960.606640000002</v>
      </c>
      <c r="D105" s="147">
        <f t="shared" ref="D105:E105" si="15">D106+D107</f>
        <v>-6707.2812799999992</v>
      </c>
      <c r="E105" s="171">
        <f t="shared" si="15"/>
        <v>11253.325360000001</v>
      </c>
    </row>
    <row r="106" spans="1:7" s="7" customFormat="1" ht="19.2" customHeight="1" x14ac:dyDescent="0.25">
      <c r="A106" s="41"/>
      <c r="B106" s="151" t="s">
        <v>174</v>
      </c>
      <c r="C106" s="147">
        <v>17781</v>
      </c>
      <c r="D106" s="138">
        <f>-6384.807-257.98128+2.58028</f>
        <v>-6640.2079999999996</v>
      </c>
      <c r="E106" s="146">
        <f>C106+D106</f>
        <v>11140.792000000001</v>
      </c>
      <c r="F106" s="7">
        <v>11140.791999999999</v>
      </c>
      <c r="G106" s="165">
        <f>E106-F106</f>
        <v>0</v>
      </c>
    </row>
    <row r="107" spans="1:7" s="7" customFormat="1" ht="21" customHeight="1" x14ac:dyDescent="0.25">
      <c r="A107" s="41"/>
      <c r="B107" s="151" t="s">
        <v>175</v>
      </c>
      <c r="C107" s="147">
        <v>179.60664</v>
      </c>
      <c r="D107" s="138">
        <f>-64.493-2.58028</f>
        <v>-67.073279999999997</v>
      </c>
      <c r="E107" s="146">
        <f>C107+D107</f>
        <v>112.53336</v>
      </c>
      <c r="F107" s="7">
        <v>112.53336</v>
      </c>
      <c r="G107" s="165">
        <f>E107-F107</f>
        <v>0</v>
      </c>
    </row>
    <row r="108" spans="1:7" s="7" customFormat="1" ht="45.6" customHeight="1" x14ac:dyDescent="0.25">
      <c r="A108" s="35" t="s">
        <v>80</v>
      </c>
      <c r="B108" s="21" t="s">
        <v>109</v>
      </c>
      <c r="C108" s="147">
        <v>500.5</v>
      </c>
      <c r="D108" s="138">
        <f t="shared" si="14"/>
        <v>0</v>
      </c>
      <c r="E108" s="146">
        <v>500.5</v>
      </c>
    </row>
    <row r="109" spans="1:7" s="14" customFormat="1" ht="44.4" customHeight="1" x14ac:dyDescent="0.25">
      <c r="A109" s="35" t="s">
        <v>81</v>
      </c>
      <c r="B109" s="27" t="s">
        <v>110</v>
      </c>
      <c r="C109" s="147">
        <v>10.199999999999999</v>
      </c>
      <c r="D109" s="138">
        <f t="shared" si="14"/>
        <v>0</v>
      </c>
      <c r="E109" s="146">
        <v>10.199999999999999</v>
      </c>
    </row>
    <row r="110" spans="1:7" s="14" customFormat="1" ht="29.4" customHeight="1" x14ac:dyDescent="0.25">
      <c r="A110" s="184" t="s">
        <v>82</v>
      </c>
      <c r="B110" s="21" t="s">
        <v>111</v>
      </c>
      <c r="C110" s="147">
        <v>2900</v>
      </c>
      <c r="D110" s="138">
        <f t="shared" si="14"/>
        <v>0</v>
      </c>
      <c r="E110" s="146">
        <v>2900</v>
      </c>
    </row>
    <row r="111" spans="1:7" s="14" customFormat="1" ht="48.6" customHeight="1" x14ac:dyDescent="0.25">
      <c r="A111" s="185"/>
      <c r="B111" s="21" t="s">
        <v>195</v>
      </c>
      <c r="C111" s="147">
        <v>0</v>
      </c>
      <c r="D111" s="138">
        <v>2731.1</v>
      </c>
      <c r="E111" s="146">
        <f t="shared" ref="E111:E118" si="16">C111+D111</f>
        <v>2731.1</v>
      </c>
    </row>
    <row r="112" spans="1:7" s="8" customFormat="1" ht="19.95" customHeight="1" x14ac:dyDescent="0.25">
      <c r="A112" s="18" t="s">
        <v>71</v>
      </c>
      <c r="B112" s="29" t="s">
        <v>72</v>
      </c>
      <c r="C112" s="144">
        <f>SUM(C113:C118)</f>
        <v>27487.673999999999</v>
      </c>
      <c r="D112" s="144">
        <f>SUM(D113:D118)</f>
        <v>-2142.1320000000001</v>
      </c>
      <c r="E112" s="172">
        <f t="shared" si="16"/>
        <v>25345.541999999998</v>
      </c>
    </row>
    <row r="113" spans="1:13" s="8" customFormat="1" ht="55.2" x14ac:dyDescent="0.25">
      <c r="A113" s="25" t="s">
        <v>73</v>
      </c>
      <c r="B113" s="30" t="s">
        <v>74</v>
      </c>
      <c r="C113" s="139">
        <v>2315</v>
      </c>
      <c r="D113" s="138">
        <v>-1039</v>
      </c>
      <c r="E113" s="146">
        <f t="shared" si="16"/>
        <v>1276</v>
      </c>
    </row>
    <row r="114" spans="1:13" s="8" customFormat="1" ht="82.8" x14ac:dyDescent="0.25">
      <c r="A114" s="25" t="s">
        <v>188</v>
      </c>
      <c r="B114" s="30" t="s">
        <v>189</v>
      </c>
      <c r="C114" s="139">
        <v>195.3</v>
      </c>
      <c r="D114" s="138">
        <v>0</v>
      </c>
      <c r="E114" s="146">
        <f t="shared" si="16"/>
        <v>195.3</v>
      </c>
    </row>
    <row r="115" spans="1:13" s="8" customFormat="1" ht="55.2" x14ac:dyDescent="0.25">
      <c r="A115" s="25" t="s">
        <v>129</v>
      </c>
      <c r="B115" s="30" t="s">
        <v>130</v>
      </c>
      <c r="C115" s="139">
        <v>22813.874</v>
      </c>
      <c r="D115" s="138">
        <v>-2130.482</v>
      </c>
      <c r="E115" s="146">
        <f t="shared" si="16"/>
        <v>20683.392</v>
      </c>
    </row>
    <row r="116" spans="1:13" s="8" customFormat="1" ht="55.2" x14ac:dyDescent="0.25">
      <c r="A116" s="25" t="s">
        <v>131</v>
      </c>
      <c r="B116" s="30" t="s">
        <v>132</v>
      </c>
      <c r="C116" s="139">
        <v>1453</v>
      </c>
      <c r="D116" s="138">
        <v>22.35</v>
      </c>
      <c r="E116" s="146">
        <f t="shared" si="16"/>
        <v>1475.35</v>
      </c>
    </row>
    <row r="117" spans="1:13" s="8" customFormat="1" ht="27.6" x14ac:dyDescent="0.25">
      <c r="A117" s="25" t="s">
        <v>131</v>
      </c>
      <c r="B117" s="30" t="s">
        <v>197</v>
      </c>
      <c r="C117" s="139">
        <v>0</v>
      </c>
      <c r="D117" s="138">
        <v>945</v>
      </c>
      <c r="E117" s="146">
        <f t="shared" si="16"/>
        <v>945</v>
      </c>
    </row>
    <row r="118" spans="1:13" s="8" customFormat="1" ht="55.2" x14ac:dyDescent="0.25">
      <c r="A118" s="25" t="s">
        <v>131</v>
      </c>
      <c r="B118" s="30" t="s">
        <v>192</v>
      </c>
      <c r="C118" s="139">
        <v>710.5</v>
      </c>
      <c r="D118" s="138">
        <v>60</v>
      </c>
      <c r="E118" s="146">
        <f t="shared" si="16"/>
        <v>770.5</v>
      </c>
    </row>
    <row r="119" spans="1:13" s="3" customFormat="1" ht="24" customHeight="1" x14ac:dyDescent="0.25">
      <c r="A119" s="34"/>
      <c r="B119" s="32" t="s">
        <v>75</v>
      </c>
      <c r="C119" s="144">
        <f>C13+C41</f>
        <v>665516.89422999998</v>
      </c>
      <c r="D119" s="144">
        <f>D13+D41</f>
        <v>68493.167539999995</v>
      </c>
      <c r="E119" s="144">
        <f>E13+E41</f>
        <v>734010.06177000003</v>
      </c>
    </row>
    <row r="120" spans="1:13" s="13" customFormat="1" x14ac:dyDescent="0.25">
      <c r="A120" s="47" t="s">
        <v>76</v>
      </c>
      <c r="B120" s="48"/>
      <c r="C120" s="109"/>
      <c r="D120" s="4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s="13" customFormat="1" ht="13.2" x14ac:dyDescent="0.25">
      <c r="A121" s="11"/>
      <c r="B121" s="49"/>
      <c r="C121" s="49"/>
      <c r="D121" s="12"/>
      <c r="E121" s="174">
        <v>11862.380870000001</v>
      </c>
      <c r="F121" s="12"/>
      <c r="G121" s="12"/>
      <c r="H121" s="12"/>
      <c r="I121" s="12"/>
      <c r="J121" s="12"/>
      <c r="K121" s="12"/>
      <c r="L121" s="12"/>
      <c r="M121" s="12"/>
    </row>
    <row r="122" spans="1:13" x14ac:dyDescent="0.25">
      <c r="B122" s="50"/>
      <c r="C122" s="50"/>
      <c r="E122" s="173">
        <f>E119+E121</f>
        <v>745872.44264000002</v>
      </c>
    </row>
    <row r="123" spans="1:13" x14ac:dyDescent="0.25">
      <c r="B123" s="50"/>
      <c r="C123" s="50"/>
    </row>
    <row r="124" spans="1:13" x14ac:dyDescent="0.25">
      <c r="B124" s="50"/>
      <c r="C124" s="50"/>
    </row>
    <row r="125" spans="1:13" x14ac:dyDescent="0.25">
      <c r="B125" s="50"/>
      <c r="C125" s="56"/>
    </row>
    <row r="126" spans="1:13" x14ac:dyDescent="0.25">
      <c r="B126" s="50"/>
      <c r="C126" s="50"/>
    </row>
    <row r="127" spans="1:13" x14ac:dyDescent="0.25">
      <c r="B127" s="50"/>
      <c r="C127" s="50"/>
    </row>
    <row r="128" spans="1:13" x14ac:dyDescent="0.25">
      <c r="B128" s="50"/>
      <c r="C128" s="50"/>
    </row>
    <row r="129" spans="2:3" x14ac:dyDescent="0.25">
      <c r="B129" s="50"/>
      <c r="C129" s="50"/>
    </row>
    <row r="130" spans="2:3" x14ac:dyDescent="0.25">
      <c r="B130" s="50"/>
      <c r="C130" s="50"/>
    </row>
    <row r="131" spans="2:3" x14ac:dyDescent="0.25">
      <c r="B131" s="50"/>
      <c r="C131" s="50"/>
    </row>
    <row r="132" spans="2:3" x14ac:dyDescent="0.25">
      <c r="B132" s="50"/>
      <c r="C132" s="50"/>
    </row>
    <row r="133" spans="2:3" x14ac:dyDescent="0.25">
      <c r="B133" s="50"/>
      <c r="C133" s="50"/>
    </row>
    <row r="134" spans="2:3" x14ac:dyDescent="0.25">
      <c r="B134" s="50"/>
      <c r="C134" s="50"/>
    </row>
    <row r="135" spans="2:3" x14ac:dyDescent="0.25">
      <c r="B135" s="50"/>
      <c r="C135" s="50"/>
    </row>
    <row r="136" spans="2:3" x14ac:dyDescent="0.25">
      <c r="B136" s="50"/>
      <c r="C136" s="50"/>
    </row>
    <row r="137" spans="2:3" x14ac:dyDescent="0.25">
      <c r="B137" s="50"/>
      <c r="C137" s="50"/>
    </row>
    <row r="138" spans="2:3" x14ac:dyDescent="0.25">
      <c r="B138" s="50"/>
      <c r="C138" s="50"/>
    </row>
    <row r="139" spans="2:3" x14ac:dyDescent="0.25">
      <c r="B139" s="50"/>
      <c r="C139" s="50"/>
    </row>
    <row r="140" spans="2:3" x14ac:dyDescent="0.25">
      <c r="B140" s="50"/>
      <c r="C140" s="50"/>
    </row>
    <row r="141" spans="2:3" x14ac:dyDescent="0.25">
      <c r="B141" s="50"/>
      <c r="C141" s="50"/>
    </row>
    <row r="142" spans="2:3" x14ac:dyDescent="0.25">
      <c r="B142" s="50"/>
      <c r="C142" s="50"/>
    </row>
    <row r="143" spans="2:3" x14ac:dyDescent="0.25">
      <c r="B143" s="50"/>
      <c r="C143" s="50"/>
    </row>
    <row r="144" spans="2:3" x14ac:dyDescent="0.25">
      <c r="B144" s="50"/>
      <c r="C144" s="50"/>
    </row>
    <row r="145" spans="2:3" x14ac:dyDescent="0.25">
      <c r="B145" s="50"/>
      <c r="C145" s="50"/>
    </row>
    <row r="146" spans="2:3" x14ac:dyDescent="0.25">
      <c r="B146" s="50"/>
      <c r="C146" s="50"/>
    </row>
    <row r="147" spans="2:3" x14ac:dyDescent="0.25">
      <c r="B147" s="50"/>
      <c r="C147" s="50"/>
    </row>
    <row r="148" spans="2:3" x14ac:dyDescent="0.25">
      <c r="B148" s="50"/>
      <c r="C148" s="50"/>
    </row>
    <row r="149" spans="2:3" x14ac:dyDescent="0.25">
      <c r="B149" s="50"/>
      <c r="C149" s="50"/>
    </row>
    <row r="150" spans="2:3" x14ac:dyDescent="0.25">
      <c r="B150" s="50"/>
      <c r="C150" s="50"/>
    </row>
    <row r="151" spans="2:3" x14ac:dyDescent="0.25">
      <c r="B151" s="50"/>
      <c r="C151" s="50"/>
    </row>
    <row r="152" spans="2:3" x14ac:dyDescent="0.25">
      <c r="B152" s="50"/>
      <c r="C152" s="50"/>
    </row>
    <row r="153" spans="2:3" x14ac:dyDescent="0.25">
      <c r="B153" s="50"/>
      <c r="C153" s="50"/>
    </row>
    <row r="154" spans="2:3" x14ac:dyDescent="0.25">
      <c r="B154" s="50"/>
      <c r="C154" s="50"/>
    </row>
    <row r="155" spans="2:3" x14ac:dyDescent="0.25">
      <c r="B155" s="50"/>
      <c r="C155" s="50"/>
    </row>
    <row r="156" spans="2:3" x14ac:dyDescent="0.25">
      <c r="B156" s="50"/>
      <c r="C156" s="50"/>
    </row>
    <row r="157" spans="2:3" x14ac:dyDescent="0.25">
      <c r="B157" s="50"/>
      <c r="C157" s="50"/>
    </row>
    <row r="158" spans="2:3" x14ac:dyDescent="0.25">
      <c r="B158" s="50"/>
      <c r="C158" s="50"/>
    </row>
    <row r="159" spans="2:3" x14ac:dyDescent="0.25">
      <c r="B159" s="50"/>
      <c r="C159" s="50"/>
    </row>
    <row r="160" spans="2:3" x14ac:dyDescent="0.25">
      <c r="B160" s="50"/>
      <c r="C160" s="50"/>
    </row>
    <row r="161" spans="2:3" x14ac:dyDescent="0.25">
      <c r="B161" s="50"/>
      <c r="C161" s="50"/>
    </row>
    <row r="162" spans="2:3" x14ac:dyDescent="0.25">
      <c r="B162" s="50"/>
      <c r="C162" s="50"/>
    </row>
    <row r="163" spans="2:3" x14ac:dyDescent="0.25">
      <c r="B163" s="50"/>
      <c r="C163" s="50"/>
    </row>
    <row r="164" spans="2:3" x14ac:dyDescent="0.25">
      <c r="B164" s="50"/>
      <c r="C164" s="50"/>
    </row>
    <row r="165" spans="2:3" x14ac:dyDescent="0.25">
      <c r="B165" s="50"/>
      <c r="C165" s="50"/>
    </row>
    <row r="166" spans="2:3" x14ac:dyDescent="0.25">
      <c r="B166" s="50"/>
      <c r="C166" s="50"/>
    </row>
    <row r="167" spans="2:3" x14ac:dyDescent="0.25">
      <c r="B167" s="50"/>
      <c r="C167" s="50"/>
    </row>
    <row r="168" spans="2:3" x14ac:dyDescent="0.25">
      <c r="B168" s="50"/>
      <c r="C168" s="50"/>
    </row>
    <row r="169" spans="2:3" x14ac:dyDescent="0.25">
      <c r="B169" s="50"/>
      <c r="C169" s="50"/>
    </row>
    <row r="170" spans="2:3" x14ac:dyDescent="0.25">
      <c r="B170" s="50"/>
      <c r="C170" s="50"/>
    </row>
    <row r="171" spans="2:3" x14ac:dyDescent="0.25">
      <c r="B171" s="50"/>
      <c r="C171" s="50"/>
    </row>
    <row r="172" spans="2:3" x14ac:dyDescent="0.25">
      <c r="B172" s="50"/>
      <c r="C172" s="50"/>
    </row>
    <row r="173" spans="2:3" x14ac:dyDescent="0.25">
      <c r="B173" s="50"/>
      <c r="C173" s="50"/>
    </row>
    <row r="174" spans="2:3" x14ac:dyDescent="0.25">
      <c r="B174" s="50"/>
      <c r="C174" s="50"/>
    </row>
    <row r="175" spans="2:3" x14ac:dyDescent="0.25">
      <c r="B175" s="50"/>
      <c r="C175" s="50"/>
    </row>
    <row r="176" spans="2:3" x14ac:dyDescent="0.25">
      <c r="B176" s="50"/>
      <c r="C176" s="50"/>
    </row>
    <row r="177" spans="2:3" x14ac:dyDescent="0.25">
      <c r="B177" s="50"/>
      <c r="C177" s="50"/>
    </row>
    <row r="178" spans="2:3" x14ac:dyDescent="0.25">
      <c r="B178" s="50"/>
      <c r="C178" s="50"/>
    </row>
    <row r="179" spans="2:3" x14ac:dyDescent="0.25">
      <c r="B179" s="50"/>
      <c r="C179" s="50"/>
    </row>
    <row r="180" spans="2:3" x14ac:dyDescent="0.25">
      <c r="B180" s="50"/>
      <c r="C180" s="50"/>
    </row>
    <row r="181" spans="2:3" x14ac:dyDescent="0.25">
      <c r="B181" s="50"/>
      <c r="C181" s="50"/>
    </row>
    <row r="182" spans="2:3" x14ac:dyDescent="0.25">
      <c r="B182" s="50"/>
      <c r="C182" s="50"/>
    </row>
    <row r="183" spans="2:3" x14ac:dyDescent="0.25">
      <c r="B183" s="50"/>
      <c r="C183" s="50"/>
    </row>
    <row r="184" spans="2:3" x14ac:dyDescent="0.25">
      <c r="B184" s="50"/>
      <c r="C184" s="50"/>
    </row>
    <row r="185" spans="2:3" x14ac:dyDescent="0.25">
      <c r="B185" s="50"/>
      <c r="C185" s="50"/>
    </row>
    <row r="186" spans="2:3" x14ac:dyDescent="0.25">
      <c r="B186" s="50"/>
      <c r="C186" s="50"/>
    </row>
    <row r="187" spans="2:3" x14ac:dyDescent="0.25">
      <c r="B187" s="50"/>
      <c r="C187" s="50"/>
    </row>
    <row r="188" spans="2:3" x14ac:dyDescent="0.25">
      <c r="B188" s="50"/>
      <c r="C188" s="50"/>
    </row>
    <row r="189" spans="2:3" x14ac:dyDescent="0.25">
      <c r="B189" s="50"/>
      <c r="C189" s="50"/>
    </row>
    <row r="190" spans="2:3" x14ac:dyDescent="0.25">
      <c r="B190" s="50"/>
      <c r="C190" s="50"/>
    </row>
    <row r="191" spans="2:3" x14ac:dyDescent="0.25">
      <c r="B191" s="50"/>
      <c r="C191" s="50"/>
    </row>
    <row r="192" spans="2:3" x14ac:dyDescent="0.25">
      <c r="B192" s="50"/>
      <c r="C192" s="50"/>
    </row>
    <row r="193" spans="2:3" x14ac:dyDescent="0.25">
      <c r="B193" s="50"/>
      <c r="C193" s="50"/>
    </row>
    <row r="194" spans="2:3" x14ac:dyDescent="0.25">
      <c r="B194" s="50"/>
      <c r="C194" s="50"/>
    </row>
    <row r="195" spans="2:3" x14ac:dyDescent="0.25">
      <c r="B195" s="50"/>
      <c r="C195" s="50"/>
    </row>
    <row r="196" spans="2:3" x14ac:dyDescent="0.25">
      <c r="B196" s="50"/>
      <c r="C196" s="50"/>
    </row>
    <row r="197" spans="2:3" x14ac:dyDescent="0.25">
      <c r="B197" s="50"/>
      <c r="C197" s="50"/>
    </row>
    <row r="198" spans="2:3" x14ac:dyDescent="0.25">
      <c r="B198" s="50"/>
      <c r="C198" s="50"/>
    </row>
    <row r="199" spans="2:3" x14ac:dyDescent="0.25">
      <c r="B199" s="50"/>
      <c r="C199" s="50"/>
    </row>
    <row r="200" spans="2:3" x14ac:dyDescent="0.25">
      <c r="B200" s="50"/>
      <c r="C200" s="50"/>
    </row>
    <row r="201" spans="2:3" x14ac:dyDescent="0.25">
      <c r="B201" s="50"/>
      <c r="C201" s="50"/>
    </row>
    <row r="202" spans="2:3" x14ac:dyDescent="0.25">
      <c r="B202" s="50"/>
      <c r="C202" s="50"/>
    </row>
    <row r="203" spans="2:3" x14ac:dyDescent="0.25">
      <c r="B203" s="50"/>
      <c r="C203" s="50"/>
    </row>
    <row r="204" spans="2:3" x14ac:dyDescent="0.25">
      <c r="B204" s="50"/>
      <c r="C204" s="50"/>
    </row>
    <row r="205" spans="2:3" x14ac:dyDescent="0.25">
      <c r="B205" s="50"/>
      <c r="C205" s="50"/>
    </row>
    <row r="206" spans="2:3" x14ac:dyDescent="0.25">
      <c r="B206" s="50"/>
      <c r="C206" s="50"/>
    </row>
    <row r="207" spans="2:3" x14ac:dyDescent="0.25">
      <c r="B207" s="50"/>
      <c r="C207" s="50"/>
    </row>
    <row r="208" spans="2:3" x14ac:dyDescent="0.25">
      <c r="B208" s="50"/>
      <c r="C208" s="50"/>
    </row>
    <row r="209" spans="2:3" x14ac:dyDescent="0.25">
      <c r="B209" s="50"/>
      <c r="C209" s="50"/>
    </row>
    <row r="210" spans="2:3" x14ac:dyDescent="0.25">
      <c r="B210" s="50"/>
      <c r="C210" s="50"/>
    </row>
    <row r="211" spans="2:3" x14ac:dyDescent="0.25">
      <c r="B211" s="50"/>
      <c r="C211" s="50"/>
    </row>
    <row r="212" spans="2:3" x14ac:dyDescent="0.25">
      <c r="B212" s="50"/>
      <c r="C212" s="50"/>
    </row>
    <row r="213" spans="2:3" x14ac:dyDescent="0.25">
      <c r="B213" s="50"/>
      <c r="C213" s="50"/>
    </row>
    <row r="214" spans="2:3" x14ac:dyDescent="0.25">
      <c r="B214" s="50"/>
      <c r="C214" s="50"/>
    </row>
    <row r="215" spans="2:3" x14ac:dyDescent="0.25">
      <c r="B215" s="50"/>
      <c r="C215" s="50"/>
    </row>
    <row r="216" spans="2:3" x14ac:dyDescent="0.25">
      <c r="B216" s="50"/>
      <c r="C216" s="50"/>
    </row>
    <row r="217" spans="2:3" x14ac:dyDescent="0.25">
      <c r="B217" s="50"/>
      <c r="C217" s="50"/>
    </row>
    <row r="218" spans="2:3" x14ac:dyDescent="0.25">
      <c r="B218" s="50"/>
      <c r="C218" s="50"/>
    </row>
    <row r="219" spans="2:3" x14ac:dyDescent="0.25">
      <c r="B219" s="50"/>
      <c r="C219" s="50"/>
    </row>
    <row r="220" spans="2:3" x14ac:dyDescent="0.25">
      <c r="B220" s="50"/>
      <c r="C220" s="50"/>
    </row>
    <row r="221" spans="2:3" x14ac:dyDescent="0.25">
      <c r="B221" s="50"/>
      <c r="C221" s="50"/>
    </row>
    <row r="222" spans="2:3" x14ac:dyDescent="0.25">
      <c r="B222" s="50"/>
      <c r="C222" s="50"/>
    </row>
    <row r="223" spans="2:3" x14ac:dyDescent="0.25">
      <c r="B223" s="50"/>
      <c r="C223" s="50"/>
    </row>
    <row r="224" spans="2:3" x14ac:dyDescent="0.25">
      <c r="B224" s="50"/>
      <c r="C224" s="50"/>
    </row>
    <row r="225" spans="2:3" x14ac:dyDescent="0.25">
      <c r="B225" s="50"/>
      <c r="C225" s="50"/>
    </row>
    <row r="226" spans="2:3" x14ac:dyDescent="0.25">
      <c r="B226" s="50"/>
      <c r="C226" s="50"/>
    </row>
    <row r="227" spans="2:3" x14ac:dyDescent="0.25">
      <c r="B227" s="50"/>
      <c r="C227" s="50"/>
    </row>
    <row r="228" spans="2:3" x14ac:dyDescent="0.25">
      <c r="B228" s="50"/>
      <c r="C228" s="50"/>
    </row>
    <row r="229" spans="2:3" x14ac:dyDescent="0.25">
      <c r="B229" s="50"/>
      <c r="C229" s="50"/>
    </row>
    <row r="230" spans="2:3" x14ac:dyDescent="0.25">
      <c r="B230" s="50"/>
      <c r="C230" s="50"/>
    </row>
    <row r="231" spans="2:3" x14ac:dyDescent="0.25">
      <c r="B231" s="50"/>
      <c r="C231" s="50"/>
    </row>
    <row r="232" spans="2:3" x14ac:dyDescent="0.25">
      <c r="B232" s="50"/>
      <c r="C232" s="50"/>
    </row>
    <row r="233" spans="2:3" x14ac:dyDescent="0.25">
      <c r="B233" s="50"/>
      <c r="C233" s="50"/>
    </row>
    <row r="234" spans="2:3" x14ac:dyDescent="0.25">
      <c r="B234" s="50"/>
      <c r="C234" s="50"/>
    </row>
    <row r="235" spans="2:3" x14ac:dyDescent="0.25">
      <c r="B235" s="50"/>
      <c r="C235" s="50"/>
    </row>
    <row r="236" spans="2:3" x14ac:dyDescent="0.25">
      <c r="B236" s="50"/>
      <c r="C236" s="50"/>
    </row>
    <row r="237" spans="2:3" x14ac:dyDescent="0.25">
      <c r="B237" s="50"/>
      <c r="C237" s="50"/>
    </row>
    <row r="238" spans="2:3" x14ac:dyDescent="0.25">
      <c r="B238" s="50"/>
      <c r="C238" s="50"/>
    </row>
    <row r="239" spans="2:3" x14ac:dyDescent="0.25">
      <c r="B239" s="50"/>
      <c r="C239" s="50"/>
    </row>
    <row r="240" spans="2:3" x14ac:dyDescent="0.25">
      <c r="B240" s="50"/>
      <c r="C240" s="50"/>
    </row>
    <row r="241" spans="2:3" x14ac:dyDescent="0.25">
      <c r="B241" s="50"/>
      <c r="C241" s="50"/>
    </row>
    <row r="242" spans="2:3" x14ac:dyDescent="0.25">
      <c r="B242" s="50"/>
      <c r="C242" s="50"/>
    </row>
    <row r="243" spans="2:3" x14ac:dyDescent="0.25">
      <c r="B243" s="50"/>
      <c r="C243" s="50"/>
    </row>
    <row r="244" spans="2:3" x14ac:dyDescent="0.25">
      <c r="B244" s="50"/>
      <c r="C244" s="50"/>
    </row>
    <row r="245" spans="2:3" x14ac:dyDescent="0.25">
      <c r="B245" s="50"/>
      <c r="C245" s="50"/>
    </row>
    <row r="246" spans="2:3" x14ac:dyDescent="0.25">
      <c r="B246" s="50"/>
      <c r="C246" s="50"/>
    </row>
    <row r="247" spans="2:3" x14ac:dyDescent="0.25">
      <c r="B247" s="50"/>
      <c r="C247" s="50"/>
    </row>
    <row r="248" spans="2:3" x14ac:dyDescent="0.25">
      <c r="B248" s="50"/>
      <c r="C248" s="50"/>
    </row>
    <row r="249" spans="2:3" x14ac:dyDescent="0.25">
      <c r="B249" s="50"/>
      <c r="C249" s="50"/>
    </row>
    <row r="250" spans="2:3" x14ac:dyDescent="0.25">
      <c r="B250" s="50"/>
      <c r="C250" s="50"/>
    </row>
    <row r="251" spans="2:3" x14ac:dyDescent="0.25">
      <c r="B251" s="50"/>
      <c r="C251" s="50"/>
    </row>
    <row r="252" spans="2:3" x14ac:dyDescent="0.25">
      <c r="B252" s="50"/>
      <c r="C252" s="50"/>
    </row>
    <row r="253" spans="2:3" x14ac:dyDescent="0.25">
      <c r="B253" s="50"/>
      <c r="C253" s="50"/>
    </row>
    <row r="254" spans="2:3" x14ac:dyDescent="0.25">
      <c r="B254" s="50"/>
      <c r="C254" s="50"/>
    </row>
    <row r="255" spans="2:3" x14ac:dyDescent="0.25">
      <c r="B255" s="50"/>
      <c r="C255" s="50"/>
    </row>
    <row r="256" spans="2:3" x14ac:dyDescent="0.25">
      <c r="B256" s="50"/>
      <c r="C256" s="50"/>
    </row>
    <row r="257" spans="2:3" x14ac:dyDescent="0.25">
      <c r="B257" s="50"/>
      <c r="C257" s="50"/>
    </row>
    <row r="258" spans="2:3" x14ac:dyDescent="0.25">
      <c r="B258" s="50"/>
      <c r="C258" s="50"/>
    </row>
    <row r="259" spans="2:3" x14ac:dyDescent="0.25">
      <c r="B259" s="50"/>
      <c r="C259" s="50"/>
    </row>
    <row r="260" spans="2:3" x14ac:dyDescent="0.25">
      <c r="B260" s="50"/>
      <c r="C260" s="50"/>
    </row>
    <row r="261" spans="2:3" x14ac:dyDescent="0.25">
      <c r="B261" s="50"/>
      <c r="C261" s="50"/>
    </row>
    <row r="262" spans="2:3" x14ac:dyDescent="0.25">
      <c r="B262" s="50"/>
      <c r="C262" s="50"/>
    </row>
    <row r="263" spans="2:3" x14ac:dyDescent="0.25">
      <c r="B263" s="50"/>
      <c r="C263" s="50"/>
    </row>
    <row r="264" spans="2:3" x14ac:dyDescent="0.25">
      <c r="B264" s="50"/>
      <c r="C264" s="50"/>
    </row>
    <row r="265" spans="2:3" x14ac:dyDescent="0.25">
      <c r="B265" s="50"/>
      <c r="C265" s="50"/>
    </row>
    <row r="266" spans="2:3" x14ac:dyDescent="0.25">
      <c r="B266" s="50"/>
      <c r="C266" s="50"/>
    </row>
    <row r="267" spans="2:3" x14ac:dyDescent="0.25">
      <c r="B267" s="50"/>
      <c r="C267" s="50"/>
    </row>
    <row r="268" spans="2:3" x14ac:dyDescent="0.25">
      <c r="B268" s="50"/>
      <c r="C268" s="50"/>
    </row>
    <row r="269" spans="2:3" x14ac:dyDescent="0.25">
      <c r="B269" s="50"/>
      <c r="C269" s="50"/>
    </row>
    <row r="270" spans="2:3" x14ac:dyDescent="0.25">
      <c r="B270" s="50"/>
      <c r="C270" s="50"/>
    </row>
    <row r="271" spans="2:3" x14ac:dyDescent="0.25">
      <c r="B271" s="50"/>
      <c r="C271" s="50"/>
    </row>
    <row r="272" spans="2:3" x14ac:dyDescent="0.25">
      <c r="B272" s="50"/>
      <c r="C272" s="50"/>
    </row>
    <row r="273" spans="2:3" x14ac:dyDescent="0.25">
      <c r="B273" s="50"/>
      <c r="C273" s="50"/>
    </row>
    <row r="274" spans="2:3" x14ac:dyDescent="0.25">
      <c r="B274" s="50"/>
      <c r="C274" s="50"/>
    </row>
    <row r="275" spans="2:3" x14ac:dyDescent="0.25">
      <c r="B275" s="50"/>
      <c r="C275" s="50"/>
    </row>
    <row r="276" spans="2:3" x14ac:dyDescent="0.25">
      <c r="B276" s="50"/>
      <c r="C276" s="50"/>
    </row>
    <row r="277" spans="2:3" x14ac:dyDescent="0.25">
      <c r="B277" s="50"/>
      <c r="C277" s="50"/>
    </row>
    <row r="278" spans="2:3" x14ac:dyDescent="0.25">
      <c r="B278" s="50"/>
      <c r="C278" s="50"/>
    </row>
    <row r="279" spans="2:3" x14ac:dyDescent="0.25">
      <c r="B279" s="50"/>
      <c r="C279" s="50"/>
    </row>
  </sheetData>
  <mergeCells count="13">
    <mergeCell ref="A45:A46"/>
    <mergeCell ref="A83:A89"/>
    <mergeCell ref="A80:A81"/>
    <mergeCell ref="A110:A111"/>
    <mergeCell ref="A102:A103"/>
    <mergeCell ref="A9:C9"/>
    <mergeCell ref="A8:C8"/>
    <mergeCell ref="B6:E6"/>
    <mergeCell ref="B1:E1"/>
    <mergeCell ref="B2:E2"/>
    <mergeCell ref="B3:E3"/>
    <mergeCell ref="B4:E4"/>
    <mergeCell ref="B5:E5"/>
  </mergeCells>
  <pageMargins left="0.70866141732283472" right="0.15748031496062992" top="0.43307086614173229" bottom="7.874015748031496E-2" header="0.15748031496062992" footer="0.15748031496062992"/>
  <pageSetup paperSize="9" scale="62" fitToHeight="0" orientation="portrait" useFirstPageNumber="1" r:id="rId1"/>
  <headerFooter alignWithMargins="0">
    <oddHeader>&amp;R&amp;P</oddHeader>
  </headerFooter>
  <rowBreaks count="3" manualBreakCount="3">
    <brk id="60" max="4" man="1"/>
    <brk id="92" max="4" man="1"/>
    <brk id="115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1"/>
  <sheetViews>
    <sheetView view="pageBreakPreview" topLeftCell="A49" zoomScale="82" zoomScaleNormal="100" zoomScaleSheetLayoutView="82" workbookViewId="0">
      <selection activeCell="D70" sqref="D70"/>
    </sheetView>
  </sheetViews>
  <sheetFormatPr defaultColWidth="9.109375" defaultRowHeight="13.8" x14ac:dyDescent="0.25"/>
  <cols>
    <col min="1" max="1" width="26.5546875" style="59" customWidth="1"/>
    <col min="2" max="2" width="63.5546875" style="59" customWidth="1"/>
    <col min="3" max="5" width="15.33203125" style="63" customWidth="1"/>
    <col min="6" max="8" width="16.109375" style="63" customWidth="1"/>
    <col min="9" max="9" width="15.6640625" style="59" customWidth="1"/>
    <col min="10" max="10" width="14.44140625" style="59" customWidth="1"/>
    <col min="11" max="16384" width="9.109375" style="59"/>
  </cols>
  <sheetData>
    <row r="1" spans="1:29" ht="15.6" x14ac:dyDescent="0.3">
      <c r="A1" s="57"/>
      <c r="B1" s="188" t="s">
        <v>138</v>
      </c>
      <c r="C1" s="188"/>
      <c r="D1" s="188"/>
      <c r="E1" s="188"/>
      <c r="F1" s="188"/>
      <c r="G1" s="188"/>
      <c r="H1" s="188"/>
      <c r="I1" s="58"/>
    </row>
    <row r="2" spans="1:29" ht="15.6" x14ac:dyDescent="0.3">
      <c r="A2" s="57"/>
      <c r="B2" s="189" t="s">
        <v>139</v>
      </c>
      <c r="C2" s="189"/>
      <c r="D2" s="189"/>
      <c r="E2" s="189"/>
      <c r="F2" s="189"/>
      <c r="G2" s="189"/>
      <c r="H2" s="189"/>
      <c r="J2" s="58"/>
    </row>
    <row r="3" spans="1:29" ht="15.6" x14ac:dyDescent="0.3">
      <c r="A3" s="57"/>
      <c r="B3" s="190" t="s">
        <v>0</v>
      </c>
      <c r="C3" s="190"/>
      <c r="D3" s="190"/>
      <c r="E3" s="190"/>
      <c r="F3" s="190"/>
      <c r="G3" s="190"/>
      <c r="H3" s="190"/>
      <c r="J3" s="58"/>
    </row>
    <row r="4" spans="1:29" ht="15.6" x14ac:dyDescent="0.3">
      <c r="B4" s="189" t="s">
        <v>187</v>
      </c>
      <c r="C4" s="189"/>
      <c r="D4" s="189"/>
      <c r="E4" s="189"/>
      <c r="F4" s="189"/>
      <c r="G4" s="189"/>
      <c r="H4" s="189"/>
      <c r="I4" s="60"/>
      <c r="J4" s="58"/>
    </row>
    <row r="5" spans="1:29" ht="15.6" x14ac:dyDescent="0.3">
      <c r="B5" s="189" t="s">
        <v>167</v>
      </c>
      <c r="C5" s="189"/>
      <c r="D5" s="189"/>
      <c r="E5" s="189"/>
      <c r="F5" s="189"/>
      <c r="G5" s="189"/>
      <c r="H5" s="189"/>
      <c r="I5" s="60"/>
      <c r="J5" s="58"/>
    </row>
    <row r="6" spans="1:29" s="1" customFormat="1" ht="15.75" customHeight="1" x14ac:dyDescent="0.3">
      <c r="A6" s="61"/>
      <c r="B6" s="189" t="s">
        <v>186</v>
      </c>
      <c r="C6" s="189"/>
      <c r="D6" s="189"/>
      <c r="E6" s="189"/>
      <c r="F6" s="189"/>
      <c r="G6" s="189"/>
      <c r="H6" s="189"/>
    </row>
    <row r="7" spans="1:29" x14ac:dyDescent="0.25">
      <c r="A7" s="191" t="s">
        <v>140</v>
      </c>
      <c r="B7" s="191"/>
      <c r="C7" s="191"/>
      <c r="D7" s="191"/>
      <c r="E7" s="191"/>
      <c r="F7" s="191"/>
      <c r="G7" s="152"/>
      <c r="H7" s="152"/>
    </row>
    <row r="8" spans="1:29" x14ac:dyDescent="0.25">
      <c r="A8" s="191" t="s">
        <v>170</v>
      </c>
      <c r="B8" s="191"/>
      <c r="C8" s="191"/>
      <c r="D8" s="191"/>
      <c r="E8" s="191"/>
      <c r="F8" s="191"/>
      <c r="G8" s="152"/>
      <c r="H8" s="152"/>
    </row>
    <row r="9" spans="1:29" x14ac:dyDescent="0.25">
      <c r="A9" s="62"/>
      <c r="B9" s="62"/>
    </row>
    <row r="10" spans="1:29" ht="14.4" customHeight="1" x14ac:dyDescent="0.25">
      <c r="A10" s="192" t="s">
        <v>1</v>
      </c>
      <c r="B10" s="64" t="s">
        <v>2</v>
      </c>
      <c r="C10" s="194" t="s">
        <v>141</v>
      </c>
      <c r="D10" s="195"/>
      <c r="E10" s="195"/>
      <c r="F10" s="196"/>
      <c r="G10" s="154"/>
      <c r="H10" s="154"/>
    </row>
    <row r="11" spans="1:29" ht="27.6" x14ac:dyDescent="0.25">
      <c r="A11" s="193"/>
      <c r="B11" s="65"/>
      <c r="C11" s="106" t="s">
        <v>171</v>
      </c>
      <c r="D11" s="106" t="s">
        <v>180</v>
      </c>
      <c r="E11" s="106" t="s">
        <v>181</v>
      </c>
      <c r="F11" s="67" t="s">
        <v>172</v>
      </c>
      <c r="G11" s="106" t="s">
        <v>180</v>
      </c>
      <c r="H11" s="106" t="s">
        <v>182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25">
      <c r="A12" s="105"/>
      <c r="B12" s="105"/>
      <c r="C12" s="67" t="s">
        <v>142</v>
      </c>
      <c r="D12" s="67"/>
      <c r="E12" s="67"/>
      <c r="F12" s="67" t="s">
        <v>142</v>
      </c>
      <c r="G12" s="67"/>
      <c r="H12" s="67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71" customFormat="1" ht="12" x14ac:dyDescent="0.25">
      <c r="A13" s="51">
        <v>1</v>
      </c>
      <c r="B13" s="68">
        <v>2</v>
      </c>
      <c r="C13" s="69">
        <v>3</v>
      </c>
      <c r="D13" s="69"/>
      <c r="E13" s="69"/>
      <c r="F13" s="69">
        <v>6</v>
      </c>
      <c r="G13" s="69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s="74" customFormat="1" x14ac:dyDescent="0.25">
      <c r="A14" s="72" t="s">
        <v>3</v>
      </c>
      <c r="B14" s="73" t="s">
        <v>4</v>
      </c>
      <c r="C14" s="110">
        <f t="shared" ref="C14:H14" si="0">C15+C16+C21+C25+C27+C30+C31+C34+C37+C40+C42+C43</f>
        <v>64061</v>
      </c>
      <c r="D14" s="110">
        <f t="shared" si="0"/>
        <v>0</v>
      </c>
      <c r="E14" s="110">
        <f t="shared" si="0"/>
        <v>64061</v>
      </c>
      <c r="F14" s="110">
        <f t="shared" si="0"/>
        <v>68049</v>
      </c>
      <c r="G14" s="110">
        <f t="shared" si="0"/>
        <v>0</v>
      </c>
      <c r="H14" s="110">
        <f t="shared" si="0"/>
        <v>68049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s="74" customFormat="1" x14ac:dyDescent="0.25">
      <c r="A15" s="72" t="s">
        <v>5</v>
      </c>
      <c r="B15" s="73" t="s">
        <v>6</v>
      </c>
      <c r="C15" s="110">
        <v>43815</v>
      </c>
      <c r="D15" s="110"/>
      <c r="E15" s="110">
        <v>43815</v>
      </c>
      <c r="F15" s="111">
        <v>47233</v>
      </c>
      <c r="G15" s="111"/>
      <c r="H15" s="111">
        <v>47233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74" customFormat="1" ht="47.25" customHeight="1" x14ac:dyDescent="0.25">
      <c r="A16" s="72" t="s">
        <v>7</v>
      </c>
      <c r="B16" s="73" t="s">
        <v>8</v>
      </c>
      <c r="C16" s="110">
        <f t="shared" ref="C16:H16" si="1">C18+C17+C19+C20</f>
        <v>12346</v>
      </c>
      <c r="D16" s="110">
        <f t="shared" si="1"/>
        <v>0</v>
      </c>
      <c r="E16" s="110">
        <f t="shared" si="1"/>
        <v>12346</v>
      </c>
      <c r="F16" s="110">
        <f t="shared" si="1"/>
        <v>12437</v>
      </c>
      <c r="G16" s="110">
        <f t="shared" si="1"/>
        <v>0</v>
      </c>
      <c r="H16" s="110">
        <f t="shared" si="1"/>
        <v>12437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74" customFormat="1" ht="81.75" customHeight="1" x14ac:dyDescent="0.25">
      <c r="A17" s="75" t="s">
        <v>9</v>
      </c>
      <c r="B17" s="76" t="s">
        <v>10</v>
      </c>
      <c r="C17" s="112">
        <v>4900</v>
      </c>
      <c r="D17" s="112">
        <f>E17-C17</f>
        <v>0</v>
      </c>
      <c r="E17" s="112">
        <v>4900</v>
      </c>
      <c r="F17" s="112">
        <v>4937</v>
      </c>
      <c r="G17" s="112">
        <f>H17-F17</f>
        <v>0</v>
      </c>
      <c r="H17" s="112">
        <v>4937</v>
      </c>
      <c r="I17" s="9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s="74" customFormat="1" ht="69" x14ac:dyDescent="0.25">
      <c r="A18" s="75" t="s">
        <v>11</v>
      </c>
      <c r="B18" s="76" t="s">
        <v>12</v>
      </c>
      <c r="C18" s="112">
        <v>50</v>
      </c>
      <c r="D18" s="112">
        <f t="shared" ref="D18:D43" si="2">E18-C18</f>
        <v>0</v>
      </c>
      <c r="E18" s="112">
        <v>50</v>
      </c>
      <c r="F18" s="112">
        <v>50</v>
      </c>
      <c r="G18" s="112">
        <f t="shared" ref="G18:G37" si="3">H18-F18</f>
        <v>0</v>
      </c>
      <c r="H18" s="112">
        <v>50</v>
      </c>
      <c r="I18" s="9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s="74" customFormat="1" ht="55.2" x14ac:dyDescent="0.25">
      <c r="A19" s="75" t="s">
        <v>13</v>
      </c>
      <c r="B19" s="76" t="s">
        <v>14</v>
      </c>
      <c r="C19" s="112">
        <v>7396</v>
      </c>
      <c r="D19" s="112">
        <f t="shared" si="2"/>
        <v>0</v>
      </c>
      <c r="E19" s="112">
        <v>7396</v>
      </c>
      <c r="F19" s="112">
        <v>7450</v>
      </c>
      <c r="G19" s="112">
        <f t="shared" si="3"/>
        <v>0</v>
      </c>
      <c r="H19" s="112">
        <v>7450</v>
      </c>
      <c r="I19" s="9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s="74" customFormat="1" ht="55.2" x14ac:dyDescent="0.25">
      <c r="A20" s="75" t="s">
        <v>15</v>
      </c>
      <c r="B20" s="76" t="s">
        <v>16</v>
      </c>
      <c r="C20" s="112">
        <v>0</v>
      </c>
      <c r="D20" s="112">
        <f t="shared" si="2"/>
        <v>0</v>
      </c>
      <c r="E20" s="112">
        <v>0</v>
      </c>
      <c r="F20" s="112">
        <v>0</v>
      </c>
      <c r="G20" s="112">
        <f t="shared" si="3"/>
        <v>0</v>
      </c>
      <c r="H20" s="112">
        <v>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s="74" customFormat="1" x14ac:dyDescent="0.25">
      <c r="A21" s="72" t="s">
        <v>17</v>
      </c>
      <c r="B21" s="73" t="s">
        <v>18</v>
      </c>
      <c r="C21" s="110">
        <f t="shared" ref="C21:H21" si="4">C22+C23+C24</f>
        <v>4085</v>
      </c>
      <c r="D21" s="110">
        <f t="shared" si="4"/>
        <v>0</v>
      </c>
      <c r="E21" s="110">
        <f t="shared" si="4"/>
        <v>4085</v>
      </c>
      <c r="F21" s="110">
        <f t="shared" si="4"/>
        <v>4346</v>
      </c>
      <c r="G21" s="110">
        <f t="shared" si="4"/>
        <v>0</v>
      </c>
      <c r="H21" s="110">
        <f t="shared" si="4"/>
        <v>4346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s="74" customFormat="1" ht="27.6" x14ac:dyDescent="0.25">
      <c r="A22" s="77">
        <v>1.05010000000001E+16</v>
      </c>
      <c r="B22" s="76" t="s">
        <v>90</v>
      </c>
      <c r="C22" s="113">
        <v>3810</v>
      </c>
      <c r="D22" s="112">
        <f t="shared" si="2"/>
        <v>0</v>
      </c>
      <c r="E22" s="113">
        <v>3810</v>
      </c>
      <c r="F22" s="112">
        <v>4039</v>
      </c>
      <c r="G22" s="112">
        <f t="shared" si="3"/>
        <v>0</v>
      </c>
      <c r="H22" s="112">
        <v>4039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s="74" customFormat="1" ht="15.6" x14ac:dyDescent="0.3">
      <c r="A23" s="75" t="s">
        <v>19</v>
      </c>
      <c r="B23" s="76" t="s">
        <v>20</v>
      </c>
      <c r="C23" s="135">
        <v>77</v>
      </c>
      <c r="D23" s="112">
        <f t="shared" si="2"/>
        <v>0</v>
      </c>
      <c r="E23" s="135">
        <v>77</v>
      </c>
      <c r="F23" s="136">
        <v>91</v>
      </c>
      <c r="G23" s="112">
        <f t="shared" si="3"/>
        <v>0</v>
      </c>
      <c r="H23" s="136">
        <v>91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s="74" customFormat="1" ht="27.6" x14ac:dyDescent="0.25">
      <c r="A24" s="75" t="s">
        <v>21</v>
      </c>
      <c r="B24" s="76" t="s">
        <v>22</v>
      </c>
      <c r="C24" s="113">
        <v>198</v>
      </c>
      <c r="D24" s="112">
        <f t="shared" si="2"/>
        <v>0</v>
      </c>
      <c r="E24" s="113">
        <v>198</v>
      </c>
      <c r="F24" s="112">
        <v>216</v>
      </c>
      <c r="G24" s="112">
        <f t="shared" si="3"/>
        <v>0</v>
      </c>
      <c r="H24" s="112">
        <v>216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s="74" customFormat="1" x14ac:dyDescent="0.25">
      <c r="A25" s="72" t="s">
        <v>23</v>
      </c>
      <c r="B25" s="73" t="s">
        <v>24</v>
      </c>
      <c r="C25" s="110">
        <f t="shared" ref="C25:H25" si="5">C26</f>
        <v>1215</v>
      </c>
      <c r="D25" s="110">
        <f t="shared" si="5"/>
        <v>0</v>
      </c>
      <c r="E25" s="110">
        <f t="shared" si="5"/>
        <v>1215</v>
      </c>
      <c r="F25" s="110">
        <f t="shared" si="5"/>
        <v>1288</v>
      </c>
      <c r="G25" s="110">
        <f t="shared" si="5"/>
        <v>0</v>
      </c>
      <c r="H25" s="110">
        <f t="shared" si="5"/>
        <v>1288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s="74" customFormat="1" x14ac:dyDescent="0.25">
      <c r="A26" s="75" t="s">
        <v>25</v>
      </c>
      <c r="B26" s="76" t="s">
        <v>26</v>
      </c>
      <c r="C26" s="110">
        <v>1215</v>
      </c>
      <c r="D26" s="112">
        <f t="shared" si="2"/>
        <v>0</v>
      </c>
      <c r="E26" s="110">
        <v>1215</v>
      </c>
      <c r="F26" s="111">
        <v>1288</v>
      </c>
      <c r="G26" s="112">
        <f t="shared" si="3"/>
        <v>0</v>
      </c>
      <c r="H26" s="111">
        <v>1288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29" s="74" customFormat="1" ht="27.6" hidden="1" x14ac:dyDescent="0.25">
      <c r="A27" s="72" t="s">
        <v>143</v>
      </c>
      <c r="B27" s="73" t="s">
        <v>144</v>
      </c>
      <c r="C27" s="110">
        <f>C28+C29</f>
        <v>0</v>
      </c>
      <c r="D27" s="112">
        <f t="shared" si="2"/>
        <v>0</v>
      </c>
      <c r="E27" s="110">
        <f>E28+E29</f>
        <v>0</v>
      </c>
      <c r="F27" s="111">
        <f>F28+F29</f>
        <v>0</v>
      </c>
      <c r="G27" s="112">
        <f t="shared" si="3"/>
        <v>0</v>
      </c>
      <c r="H27" s="111">
        <f>H28+H29</f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29" s="74" customFormat="1" hidden="1" x14ac:dyDescent="0.25">
      <c r="A28" s="75" t="s">
        <v>145</v>
      </c>
      <c r="B28" s="76" t="s">
        <v>146</v>
      </c>
      <c r="C28" s="113"/>
      <c r="D28" s="112">
        <f t="shared" si="2"/>
        <v>0</v>
      </c>
      <c r="E28" s="113"/>
      <c r="F28" s="112"/>
      <c r="G28" s="112">
        <f t="shared" si="3"/>
        <v>0</v>
      </c>
      <c r="H28" s="112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29" s="74" customFormat="1" ht="27.6" hidden="1" x14ac:dyDescent="0.25">
      <c r="A29" s="75" t="s">
        <v>147</v>
      </c>
      <c r="B29" s="78" t="s">
        <v>148</v>
      </c>
      <c r="C29" s="113"/>
      <c r="D29" s="112">
        <f t="shared" si="2"/>
        <v>0</v>
      </c>
      <c r="E29" s="113"/>
      <c r="F29" s="112"/>
      <c r="G29" s="112">
        <f t="shared" si="3"/>
        <v>0</v>
      </c>
      <c r="H29" s="112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29" s="74" customFormat="1" ht="20.25" customHeight="1" x14ac:dyDescent="0.25">
      <c r="A30" s="72" t="s">
        <v>27</v>
      </c>
      <c r="B30" s="79" t="s">
        <v>28</v>
      </c>
      <c r="C30" s="110">
        <v>769</v>
      </c>
      <c r="D30" s="112">
        <f t="shared" si="2"/>
        <v>0</v>
      </c>
      <c r="E30" s="110">
        <v>769</v>
      </c>
      <c r="F30" s="111">
        <v>807</v>
      </c>
      <c r="G30" s="112">
        <f t="shared" si="3"/>
        <v>0</v>
      </c>
      <c r="H30" s="111">
        <v>807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29" s="74" customFormat="1" ht="41.4" x14ac:dyDescent="0.25">
      <c r="A31" s="72" t="s">
        <v>29</v>
      </c>
      <c r="B31" s="79" t="s">
        <v>30</v>
      </c>
      <c r="C31" s="110">
        <f t="shared" ref="C31:H31" si="6">C32+C33</f>
        <v>1040</v>
      </c>
      <c r="D31" s="110">
        <f t="shared" si="6"/>
        <v>0</v>
      </c>
      <c r="E31" s="110">
        <f t="shared" si="6"/>
        <v>1040</v>
      </c>
      <c r="F31" s="110">
        <f t="shared" si="6"/>
        <v>1090</v>
      </c>
      <c r="G31" s="110">
        <f t="shared" si="6"/>
        <v>0</v>
      </c>
      <c r="H31" s="110">
        <f t="shared" si="6"/>
        <v>1090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29" s="74" customFormat="1" ht="55.2" x14ac:dyDescent="0.25">
      <c r="A32" s="75" t="s">
        <v>31</v>
      </c>
      <c r="B32" s="78" t="s">
        <v>32</v>
      </c>
      <c r="C32" s="114">
        <v>480</v>
      </c>
      <c r="D32" s="112">
        <f t="shared" si="2"/>
        <v>0</v>
      </c>
      <c r="E32" s="114">
        <v>480</v>
      </c>
      <c r="F32" s="115">
        <v>520</v>
      </c>
      <c r="G32" s="112">
        <f t="shared" si="3"/>
        <v>0</v>
      </c>
      <c r="H32" s="115">
        <v>520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s="74" customFormat="1" ht="69" x14ac:dyDescent="0.25">
      <c r="A33" s="80">
        <v>1.11090450500001E+16</v>
      </c>
      <c r="B33" s="81" t="s">
        <v>33</v>
      </c>
      <c r="C33" s="114">
        <v>560</v>
      </c>
      <c r="D33" s="112">
        <f t="shared" si="2"/>
        <v>0</v>
      </c>
      <c r="E33" s="114">
        <v>560</v>
      </c>
      <c r="F33" s="115">
        <v>570</v>
      </c>
      <c r="G33" s="112">
        <f t="shared" si="3"/>
        <v>0</v>
      </c>
      <c r="H33" s="115">
        <v>570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s="74" customFormat="1" ht="27.6" x14ac:dyDescent="0.25">
      <c r="A34" s="72" t="s">
        <v>34</v>
      </c>
      <c r="B34" s="79" t="s">
        <v>35</v>
      </c>
      <c r="C34" s="116">
        <f t="shared" ref="C34:H34" si="7">C35+C36</f>
        <v>333</v>
      </c>
      <c r="D34" s="116">
        <f t="shared" si="7"/>
        <v>0</v>
      </c>
      <c r="E34" s="116">
        <f t="shared" si="7"/>
        <v>333</v>
      </c>
      <c r="F34" s="116">
        <f t="shared" si="7"/>
        <v>349</v>
      </c>
      <c r="G34" s="116">
        <f t="shared" si="7"/>
        <v>0</v>
      </c>
      <c r="H34" s="116">
        <f t="shared" si="7"/>
        <v>349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s="74" customFormat="1" ht="27.6" x14ac:dyDescent="0.25">
      <c r="A35" s="75" t="s">
        <v>36</v>
      </c>
      <c r="B35" s="78" t="s">
        <v>37</v>
      </c>
      <c r="C35" s="114">
        <v>333</v>
      </c>
      <c r="D35" s="112">
        <f t="shared" si="2"/>
        <v>0</v>
      </c>
      <c r="E35" s="114">
        <v>333</v>
      </c>
      <c r="F35" s="115">
        <v>349</v>
      </c>
      <c r="G35" s="112">
        <f t="shared" si="3"/>
        <v>0</v>
      </c>
      <c r="H35" s="115">
        <v>349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s="74" customFormat="1" hidden="1" x14ac:dyDescent="0.25">
      <c r="A36" s="75" t="s">
        <v>38</v>
      </c>
      <c r="B36" s="78" t="s">
        <v>39</v>
      </c>
      <c r="C36" s="116"/>
      <c r="D36" s="112">
        <f t="shared" si="2"/>
        <v>0</v>
      </c>
      <c r="E36" s="116"/>
      <c r="F36" s="117"/>
      <c r="G36" s="112">
        <f t="shared" si="3"/>
        <v>0</v>
      </c>
      <c r="H36" s="117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s="74" customFormat="1" ht="27.6" x14ac:dyDescent="0.25">
      <c r="A37" s="72" t="s">
        <v>40</v>
      </c>
      <c r="B37" s="79" t="s">
        <v>149</v>
      </c>
      <c r="C37" s="116">
        <f t="shared" ref="C37:E37" si="8">C38+C39</f>
        <v>0</v>
      </c>
      <c r="D37" s="112">
        <f t="shared" si="2"/>
        <v>0</v>
      </c>
      <c r="E37" s="116">
        <f t="shared" si="8"/>
        <v>0</v>
      </c>
      <c r="F37" s="117">
        <f t="shared" ref="F37:H37" si="9">F38+F39</f>
        <v>0</v>
      </c>
      <c r="G37" s="112">
        <f t="shared" si="3"/>
        <v>0</v>
      </c>
      <c r="H37" s="117">
        <f t="shared" si="9"/>
        <v>0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s="74" customFormat="1" ht="27.6" hidden="1" x14ac:dyDescent="0.25">
      <c r="A38" s="75" t="s">
        <v>41</v>
      </c>
      <c r="B38" s="78" t="s">
        <v>42</v>
      </c>
      <c r="C38" s="114"/>
      <c r="D38" s="112">
        <f t="shared" si="2"/>
        <v>0</v>
      </c>
      <c r="E38" s="114"/>
      <c r="F38" s="115"/>
      <c r="G38" s="115"/>
      <c r="H38" s="11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s="74" customFormat="1" ht="27.6" hidden="1" x14ac:dyDescent="0.25">
      <c r="A39" s="75" t="s">
        <v>43</v>
      </c>
      <c r="B39" s="78" t="s">
        <v>44</v>
      </c>
      <c r="C39" s="116"/>
      <c r="D39" s="112">
        <f t="shared" si="2"/>
        <v>0</v>
      </c>
      <c r="E39" s="116"/>
      <c r="F39" s="117"/>
      <c r="G39" s="117"/>
      <c r="H39" s="117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s="74" customFormat="1" ht="27.6" x14ac:dyDescent="0.25">
      <c r="A40" s="72" t="s">
        <v>45</v>
      </c>
      <c r="B40" s="79" t="s">
        <v>46</v>
      </c>
      <c r="C40" s="116">
        <f t="shared" ref="C40:H40" si="10">C41</f>
        <v>280</v>
      </c>
      <c r="D40" s="116">
        <f t="shared" si="10"/>
        <v>0</v>
      </c>
      <c r="E40" s="116">
        <f t="shared" si="10"/>
        <v>280</v>
      </c>
      <c r="F40" s="116">
        <f t="shared" si="10"/>
        <v>300</v>
      </c>
      <c r="G40" s="116">
        <f t="shared" si="10"/>
        <v>0</v>
      </c>
      <c r="H40" s="116">
        <f t="shared" si="10"/>
        <v>300</v>
      </c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s="74" customFormat="1" ht="27.6" x14ac:dyDescent="0.25">
      <c r="A41" s="77">
        <v>1.14060000000004E+16</v>
      </c>
      <c r="B41" s="78" t="s">
        <v>47</v>
      </c>
      <c r="C41" s="114">
        <v>280</v>
      </c>
      <c r="D41" s="112">
        <f t="shared" si="2"/>
        <v>0</v>
      </c>
      <c r="E41" s="114">
        <v>280</v>
      </c>
      <c r="F41" s="115">
        <v>300</v>
      </c>
      <c r="G41" s="112">
        <f t="shared" ref="G41:G43" si="11">H41-F41</f>
        <v>0</v>
      </c>
      <c r="H41" s="115">
        <v>300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s="74" customFormat="1" x14ac:dyDescent="0.25">
      <c r="A42" s="72" t="s">
        <v>48</v>
      </c>
      <c r="B42" s="79" t="s">
        <v>49</v>
      </c>
      <c r="C42" s="116">
        <v>178</v>
      </c>
      <c r="D42" s="112">
        <f t="shared" si="2"/>
        <v>0</v>
      </c>
      <c r="E42" s="116">
        <v>178</v>
      </c>
      <c r="F42" s="117">
        <v>199</v>
      </c>
      <c r="G42" s="112">
        <f t="shared" si="11"/>
        <v>0</v>
      </c>
      <c r="H42" s="117">
        <v>199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 s="74" customFormat="1" x14ac:dyDescent="0.25">
      <c r="A43" s="72" t="s">
        <v>50</v>
      </c>
      <c r="B43" s="82" t="s">
        <v>51</v>
      </c>
      <c r="C43" s="116">
        <f>C44</f>
        <v>0</v>
      </c>
      <c r="D43" s="112">
        <f t="shared" si="2"/>
        <v>0</v>
      </c>
      <c r="E43" s="116">
        <f>E44</f>
        <v>0</v>
      </c>
      <c r="F43" s="117">
        <f>F44</f>
        <v>0</v>
      </c>
      <c r="G43" s="112">
        <f t="shared" si="11"/>
        <v>0</v>
      </c>
      <c r="H43" s="117">
        <f>H44</f>
        <v>0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 s="74" customFormat="1" x14ac:dyDescent="0.25">
      <c r="A44" s="75" t="s">
        <v>52</v>
      </c>
      <c r="B44" s="83" t="s">
        <v>53</v>
      </c>
      <c r="C44" s="116"/>
      <c r="D44" s="116"/>
      <c r="E44" s="116"/>
      <c r="F44" s="117"/>
      <c r="G44" s="117"/>
      <c r="H44" s="117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 s="6" customFormat="1" x14ac:dyDescent="0.25">
      <c r="A45" s="72" t="s">
        <v>54</v>
      </c>
      <c r="B45" s="84" t="s">
        <v>55</v>
      </c>
      <c r="C45" s="118">
        <f t="shared" ref="C45:H45" si="12">C46</f>
        <v>458291.7266600001</v>
      </c>
      <c r="D45" s="155">
        <f t="shared" si="12"/>
        <v>-217.511</v>
      </c>
      <c r="E45" s="118">
        <f>E46</f>
        <v>458074.21566000005</v>
      </c>
      <c r="F45" s="118">
        <f t="shared" si="12"/>
        <v>453009.85894000006</v>
      </c>
      <c r="G45" s="155">
        <f t="shared" si="12"/>
        <v>0</v>
      </c>
      <c r="H45" s="118">
        <f t="shared" si="12"/>
        <v>453009.85894000006</v>
      </c>
      <c r="I45" s="153"/>
      <c r="J45" s="153"/>
      <c r="K45" s="4"/>
      <c r="L45" s="4"/>
      <c r="M45" s="4"/>
      <c r="N45" s="4"/>
      <c r="O45" s="4"/>
      <c r="P45" s="4"/>
      <c r="Q45" s="4"/>
      <c r="R45" s="4"/>
    </row>
    <row r="46" spans="1:19" s="7" customFormat="1" ht="27.6" x14ac:dyDescent="0.25">
      <c r="A46" s="75" t="s">
        <v>56</v>
      </c>
      <c r="B46" s="85" t="s">
        <v>57</v>
      </c>
      <c r="C46" s="119">
        <f>C47+C50+C73+C106</f>
        <v>458291.7266600001</v>
      </c>
      <c r="D46" s="156">
        <f>D47+D50+D73+D106</f>
        <v>-217.511</v>
      </c>
      <c r="E46" s="119">
        <f>E47+E50+E73+E106</f>
        <v>458074.21566000005</v>
      </c>
      <c r="F46" s="119">
        <f>F47+F50+F73+F106</f>
        <v>453009.85894000006</v>
      </c>
      <c r="G46" s="156">
        <f t="shared" ref="G46:H46" si="13">G47+G50+G73+G106</f>
        <v>0</v>
      </c>
      <c r="H46" s="119">
        <f t="shared" si="13"/>
        <v>453009.85894000006</v>
      </c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s="8" customFormat="1" ht="14.4" x14ac:dyDescent="0.25">
      <c r="A47" s="86" t="s">
        <v>58</v>
      </c>
      <c r="B47" s="87" t="s">
        <v>59</v>
      </c>
      <c r="C47" s="118">
        <f>C48+C49</f>
        <v>95431</v>
      </c>
      <c r="D47" s="155">
        <f t="shared" ref="D47:E47" si="14">D48+D49</f>
        <v>0</v>
      </c>
      <c r="E47" s="118">
        <f t="shared" si="14"/>
        <v>95431</v>
      </c>
      <c r="F47" s="118">
        <f t="shared" ref="F47:H47" si="15">F48+F49</f>
        <v>93828</v>
      </c>
      <c r="G47" s="155">
        <f t="shared" si="15"/>
        <v>0</v>
      </c>
      <c r="H47" s="118">
        <f t="shared" si="15"/>
        <v>93828</v>
      </c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s="7" customFormat="1" ht="41.4" x14ac:dyDescent="0.25">
      <c r="A48" s="88" t="s">
        <v>60</v>
      </c>
      <c r="B48" s="89" t="s">
        <v>87</v>
      </c>
      <c r="C48" s="119">
        <v>95431</v>
      </c>
      <c r="D48" s="156">
        <f>E48-C48</f>
        <v>0</v>
      </c>
      <c r="E48" s="119">
        <v>95431</v>
      </c>
      <c r="F48" s="119">
        <v>93828</v>
      </c>
      <c r="G48" s="156">
        <f t="shared" ref="G48:G109" si="16">H48-F48</f>
        <v>0</v>
      </c>
      <c r="H48" s="119">
        <v>93828</v>
      </c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7" customFormat="1" ht="27.6" x14ac:dyDescent="0.25">
      <c r="A49" s="88" t="s">
        <v>61</v>
      </c>
      <c r="B49" s="89" t="s">
        <v>62</v>
      </c>
      <c r="C49" s="119">
        <v>0</v>
      </c>
      <c r="D49" s="156">
        <v>0</v>
      </c>
      <c r="E49" s="119">
        <v>0</v>
      </c>
      <c r="F49" s="119">
        <v>0</v>
      </c>
      <c r="G49" s="156">
        <f t="shared" si="16"/>
        <v>0</v>
      </c>
      <c r="H49" s="119"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8" customFormat="1" ht="28.8" x14ac:dyDescent="0.25">
      <c r="A50" s="86" t="s">
        <v>63</v>
      </c>
      <c r="B50" s="87" t="s">
        <v>64</v>
      </c>
      <c r="C50" s="118">
        <f>C54+C57+C60+C64+C67+C51</f>
        <v>30766.81266</v>
      </c>
      <c r="D50" s="155">
        <f t="shared" ref="D50:F50" si="17">D54+D57+D60+D64+D67+D51</f>
        <v>-217.511</v>
      </c>
      <c r="E50" s="118">
        <f>E54+E57+E60+E64+E67+E51</f>
        <v>30549.301660000001</v>
      </c>
      <c r="F50" s="118">
        <f t="shared" si="17"/>
        <v>30491.345939999999</v>
      </c>
      <c r="G50" s="155">
        <f t="shared" ref="G50" si="18">G54+G57+G60+G64+G67+G51</f>
        <v>0</v>
      </c>
      <c r="H50" s="118">
        <f t="shared" ref="H50" si="19">H54+H57+H60+H64+H67+H51</f>
        <v>30491.345939999999</v>
      </c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8" customFormat="1" ht="55.2" x14ac:dyDescent="0.25">
      <c r="A51" s="25" t="s">
        <v>161</v>
      </c>
      <c r="B51" s="21" t="s">
        <v>162</v>
      </c>
      <c r="C51" s="118">
        <f>C52+C53</f>
        <v>950.2</v>
      </c>
      <c r="D51" s="156">
        <f>E51-C51</f>
        <v>0</v>
      </c>
      <c r="E51" s="119">
        <f>SUM(E52:E53)</f>
        <v>950.2</v>
      </c>
      <c r="F51" s="119">
        <v>950.17</v>
      </c>
      <c r="G51" s="156">
        <f t="shared" si="16"/>
        <v>0</v>
      </c>
      <c r="H51" s="119">
        <v>950.17</v>
      </c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8" customFormat="1" x14ac:dyDescent="0.25">
      <c r="A52" s="25"/>
      <c r="B52" s="151" t="s">
        <v>174</v>
      </c>
      <c r="C52" s="119">
        <v>940.7</v>
      </c>
      <c r="D52" s="156"/>
      <c r="E52" s="119">
        <f>C52+D52</f>
        <v>940.7</v>
      </c>
      <c r="F52" s="119">
        <v>940.67</v>
      </c>
      <c r="G52" s="156">
        <f t="shared" si="16"/>
        <v>0</v>
      </c>
      <c r="H52" s="119">
        <v>940.67</v>
      </c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s="8" customFormat="1" x14ac:dyDescent="0.25">
      <c r="A53" s="25"/>
      <c r="B53" s="151" t="s">
        <v>175</v>
      </c>
      <c r="C53" s="119">
        <v>9.5</v>
      </c>
      <c r="D53" s="156"/>
      <c r="E53" s="119">
        <f>C53+D53</f>
        <v>9.5</v>
      </c>
      <c r="F53" s="119">
        <v>9.5</v>
      </c>
      <c r="G53" s="156">
        <f t="shared" si="16"/>
        <v>0</v>
      </c>
      <c r="H53" s="119">
        <v>9.5</v>
      </c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8" customFormat="1" ht="55.2" x14ac:dyDescent="0.25">
      <c r="A54" s="90" t="s">
        <v>93</v>
      </c>
      <c r="B54" s="21" t="s">
        <v>94</v>
      </c>
      <c r="C54" s="119">
        <f>C55+C56</f>
        <v>7021.7</v>
      </c>
      <c r="D54" s="156">
        <f>E54-C54</f>
        <v>0</v>
      </c>
      <c r="E54" s="119">
        <v>7021.7</v>
      </c>
      <c r="F54" s="119">
        <f>F55+F56</f>
        <v>7021.6</v>
      </c>
      <c r="G54" s="156">
        <f t="shared" si="16"/>
        <v>0</v>
      </c>
      <c r="H54" s="119">
        <v>7021.6</v>
      </c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s="8" customFormat="1" x14ac:dyDescent="0.25">
      <c r="A55" s="90"/>
      <c r="B55" s="151" t="s">
        <v>174</v>
      </c>
      <c r="C55" s="119">
        <v>6811</v>
      </c>
      <c r="D55" s="156"/>
      <c r="E55" s="119">
        <v>6811</v>
      </c>
      <c r="F55" s="119">
        <v>6430.1</v>
      </c>
      <c r="G55" s="156">
        <f t="shared" si="16"/>
        <v>0</v>
      </c>
      <c r="H55" s="119">
        <v>6430.1</v>
      </c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s="8" customFormat="1" x14ac:dyDescent="0.25">
      <c r="A56" s="90"/>
      <c r="B56" s="151" t="s">
        <v>175</v>
      </c>
      <c r="C56" s="119">
        <v>210.7</v>
      </c>
      <c r="D56" s="156"/>
      <c r="E56" s="119">
        <v>210.7</v>
      </c>
      <c r="F56" s="119">
        <v>591.5</v>
      </c>
      <c r="G56" s="156">
        <f t="shared" si="16"/>
        <v>0</v>
      </c>
      <c r="H56" s="119">
        <v>591.5</v>
      </c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s="8" customFormat="1" ht="27.6" x14ac:dyDescent="0.25">
      <c r="A57" s="90" t="s">
        <v>78</v>
      </c>
      <c r="B57" s="91" t="s">
        <v>95</v>
      </c>
      <c r="C57" s="119">
        <f>C58+C59</f>
        <v>2500.3999999999996</v>
      </c>
      <c r="D57" s="156">
        <f>E57-C57</f>
        <v>0</v>
      </c>
      <c r="E57" s="119">
        <v>2500.4</v>
      </c>
      <c r="F57" s="119">
        <f>F58+F59</f>
        <v>2500.3999999999996</v>
      </c>
      <c r="G57" s="156">
        <f t="shared" si="16"/>
        <v>0</v>
      </c>
      <c r="H57" s="119">
        <v>2500.4</v>
      </c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8" customFormat="1" x14ac:dyDescent="0.25">
      <c r="A58" s="90"/>
      <c r="B58" s="151" t="s">
        <v>174</v>
      </c>
      <c r="C58" s="119">
        <v>2475.1999999999998</v>
      </c>
      <c r="D58" s="156"/>
      <c r="E58" s="119">
        <v>2475.1999999999998</v>
      </c>
      <c r="F58" s="119">
        <v>2475.1999999999998</v>
      </c>
      <c r="G58" s="156">
        <f t="shared" si="16"/>
        <v>0</v>
      </c>
      <c r="H58" s="119">
        <v>2475.1999999999998</v>
      </c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8" customFormat="1" x14ac:dyDescent="0.25">
      <c r="A59" s="90"/>
      <c r="B59" s="151" t="s">
        <v>175</v>
      </c>
      <c r="C59" s="119">
        <v>25.2</v>
      </c>
      <c r="D59" s="156"/>
      <c r="E59" s="119">
        <v>25.2</v>
      </c>
      <c r="F59" s="119">
        <v>25.2</v>
      </c>
      <c r="G59" s="156">
        <f t="shared" si="16"/>
        <v>0</v>
      </c>
      <c r="H59" s="119">
        <v>25.2</v>
      </c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8" customFormat="1" ht="27.6" x14ac:dyDescent="0.25">
      <c r="A60" s="108" t="s">
        <v>150</v>
      </c>
      <c r="B60" s="93" t="s">
        <v>155</v>
      </c>
      <c r="C60" s="119">
        <f>C62+C63</f>
        <v>709.18866000000003</v>
      </c>
      <c r="D60" s="156">
        <f>E60-C60</f>
        <v>0</v>
      </c>
      <c r="E60" s="119">
        <f>E62+E63</f>
        <v>709.18866000000003</v>
      </c>
      <c r="F60" s="119">
        <f>F62+F63</f>
        <v>750.33994000000007</v>
      </c>
      <c r="G60" s="156">
        <f>H60-F60</f>
        <v>0</v>
      </c>
      <c r="H60" s="119">
        <f>741.5+8.83994</f>
        <v>750.33993999999996</v>
      </c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8" customFormat="1" ht="27.6" hidden="1" x14ac:dyDescent="0.25">
      <c r="A61" s="92" t="s">
        <v>84</v>
      </c>
      <c r="B61" s="93" t="s">
        <v>96</v>
      </c>
      <c r="C61" s="119"/>
      <c r="D61" s="156">
        <f t="shared" ref="D61:D71" si="20">E61-C61</f>
        <v>0</v>
      </c>
      <c r="E61" s="119"/>
      <c r="F61" s="119"/>
      <c r="G61" s="156">
        <f t="shared" si="16"/>
        <v>0</v>
      </c>
      <c r="H61" s="119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s="8" customFormat="1" x14ac:dyDescent="0.25">
      <c r="A62" s="92"/>
      <c r="B62" s="151" t="s">
        <v>174</v>
      </c>
      <c r="C62" s="119">
        <v>686.6</v>
      </c>
      <c r="D62" s="156">
        <f t="shared" si="20"/>
        <v>0</v>
      </c>
      <c r="E62" s="119">
        <v>686.6</v>
      </c>
      <c r="F62" s="119">
        <v>686.6</v>
      </c>
      <c r="G62" s="156">
        <f t="shared" si="16"/>
        <v>0</v>
      </c>
      <c r="H62" s="119">
        <v>686.6</v>
      </c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8" customFormat="1" x14ac:dyDescent="0.25">
      <c r="A63" s="92"/>
      <c r="B63" s="151" t="s">
        <v>175</v>
      </c>
      <c r="C63" s="119">
        <f>20.6+1.98866</f>
        <v>22.588660000000001</v>
      </c>
      <c r="D63" s="156">
        <f t="shared" si="20"/>
        <v>0</v>
      </c>
      <c r="E63" s="119">
        <f>20.6+1.98866</f>
        <v>22.588660000000001</v>
      </c>
      <c r="F63" s="119">
        <f>54.9+8.83994</f>
        <v>63.739939999999997</v>
      </c>
      <c r="G63" s="156">
        <f>H63-F63</f>
        <v>0</v>
      </c>
      <c r="H63" s="119">
        <f>54.9+8.83994</f>
        <v>63.739939999999997</v>
      </c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s="8" customFormat="1" ht="27.6" x14ac:dyDescent="0.25">
      <c r="A64" s="92" t="s">
        <v>97</v>
      </c>
      <c r="B64" s="21" t="s">
        <v>98</v>
      </c>
      <c r="C64" s="119">
        <v>21</v>
      </c>
      <c r="D64" s="156">
        <f t="shared" si="20"/>
        <v>0</v>
      </c>
      <c r="E64" s="119">
        <v>21</v>
      </c>
      <c r="F64" s="119">
        <v>21</v>
      </c>
      <c r="G64" s="156">
        <f t="shared" si="16"/>
        <v>0</v>
      </c>
      <c r="H64" s="119">
        <v>21</v>
      </c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8" customFormat="1" x14ac:dyDescent="0.25">
      <c r="A65" s="90"/>
      <c r="B65" s="151" t="s">
        <v>174</v>
      </c>
      <c r="C65" s="119"/>
      <c r="D65" s="156">
        <f t="shared" si="20"/>
        <v>0</v>
      </c>
      <c r="E65" s="119"/>
      <c r="F65" s="119"/>
      <c r="G65" s="156">
        <f t="shared" si="16"/>
        <v>0</v>
      </c>
      <c r="H65" s="119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8" customFormat="1" x14ac:dyDescent="0.25">
      <c r="A66" s="90"/>
      <c r="B66" s="151" t="s">
        <v>175</v>
      </c>
      <c r="C66" s="119">
        <v>21</v>
      </c>
      <c r="D66" s="156">
        <f t="shared" si="20"/>
        <v>0</v>
      </c>
      <c r="E66" s="119">
        <v>21</v>
      </c>
      <c r="F66" s="119">
        <v>21</v>
      </c>
      <c r="G66" s="156">
        <f t="shared" si="16"/>
        <v>0</v>
      </c>
      <c r="H66" s="119">
        <v>21</v>
      </c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s="8" customFormat="1" x14ac:dyDescent="0.25">
      <c r="A67" s="129" t="s">
        <v>67</v>
      </c>
      <c r="B67" s="130" t="s">
        <v>68</v>
      </c>
      <c r="C67" s="131">
        <f>SUM(C68:C72)</f>
        <v>19564.324000000001</v>
      </c>
      <c r="D67" s="157">
        <f t="shared" ref="D67:E67" si="21">SUM(D68:D72)</f>
        <v>-217.511</v>
      </c>
      <c r="E67" s="131">
        <f t="shared" si="21"/>
        <v>19346.813000000002</v>
      </c>
      <c r="F67" s="131">
        <f t="shared" ref="F67" si="22">SUM(F68:F72)</f>
        <v>19247.835999999999</v>
      </c>
      <c r="G67" s="157">
        <f t="shared" ref="G67" si="23">SUM(G68:G72)</f>
        <v>0</v>
      </c>
      <c r="H67" s="131">
        <f t="shared" ref="H67" si="24">SUM(H68:H72)</f>
        <v>19247.835999999999</v>
      </c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8" customFormat="1" ht="55.2" x14ac:dyDescent="0.25">
      <c r="A68" s="129" t="s">
        <v>67</v>
      </c>
      <c r="B68" s="130" t="s">
        <v>99</v>
      </c>
      <c r="C68" s="131">
        <v>16115.454</v>
      </c>
      <c r="D68" s="157">
        <f t="shared" si="20"/>
        <v>0</v>
      </c>
      <c r="E68" s="131">
        <v>16115.454</v>
      </c>
      <c r="F68" s="131">
        <v>15844.781000000001</v>
      </c>
      <c r="G68" s="157">
        <f t="shared" si="16"/>
        <v>0</v>
      </c>
      <c r="H68" s="131">
        <v>15844.781000000001</v>
      </c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s="8" customFormat="1" ht="55.2" x14ac:dyDescent="0.25">
      <c r="A69" s="129" t="s">
        <v>67</v>
      </c>
      <c r="B69" s="130" t="s">
        <v>100</v>
      </c>
      <c r="C69" s="131">
        <v>1483.684</v>
      </c>
      <c r="D69" s="157">
        <v>-217.511</v>
      </c>
      <c r="E69" s="131">
        <f>C69+D69</f>
        <v>1266.173</v>
      </c>
      <c r="F69" s="131">
        <v>1470.876</v>
      </c>
      <c r="G69" s="157"/>
      <c r="H69" s="131">
        <f>F69+G69</f>
        <v>1470.876</v>
      </c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8" customFormat="1" ht="27.6" x14ac:dyDescent="0.25">
      <c r="A70" s="129" t="s">
        <v>67</v>
      </c>
      <c r="B70" s="130" t="s">
        <v>101</v>
      </c>
      <c r="C70" s="131">
        <v>1086.6959999999999</v>
      </c>
      <c r="D70" s="157">
        <f t="shared" si="20"/>
        <v>0</v>
      </c>
      <c r="E70" s="131">
        <v>1086.6959999999999</v>
      </c>
      <c r="F70" s="131">
        <v>1068.444</v>
      </c>
      <c r="G70" s="157">
        <f t="shared" si="16"/>
        <v>0</v>
      </c>
      <c r="H70" s="131">
        <v>1068.444</v>
      </c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s="8" customFormat="1" ht="27.6" x14ac:dyDescent="0.25">
      <c r="A71" s="132" t="s">
        <v>67</v>
      </c>
      <c r="B71" s="133" t="s">
        <v>135</v>
      </c>
      <c r="C71" s="131">
        <v>0</v>
      </c>
      <c r="D71" s="157">
        <f t="shared" si="20"/>
        <v>0</v>
      </c>
      <c r="E71" s="131">
        <v>0</v>
      </c>
      <c r="F71" s="131">
        <v>0</v>
      </c>
      <c r="G71" s="157">
        <f t="shared" si="16"/>
        <v>0</v>
      </c>
      <c r="H71" s="131"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8" customFormat="1" ht="27.6" x14ac:dyDescent="0.25">
      <c r="A72" s="132" t="s">
        <v>67</v>
      </c>
      <c r="B72" s="134" t="s">
        <v>137</v>
      </c>
      <c r="C72" s="131">
        <v>878.49</v>
      </c>
      <c r="D72" s="157">
        <f>E72-C72</f>
        <v>0</v>
      </c>
      <c r="E72" s="131">
        <v>878.49</v>
      </c>
      <c r="F72" s="131">
        <v>863.73500000000001</v>
      </c>
      <c r="G72" s="157">
        <f t="shared" si="16"/>
        <v>0</v>
      </c>
      <c r="H72" s="131">
        <v>863.73500000000001</v>
      </c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8" customFormat="1" ht="28.8" x14ac:dyDescent="0.25">
      <c r="A73" s="86" t="s">
        <v>69</v>
      </c>
      <c r="B73" s="87" t="s">
        <v>70</v>
      </c>
      <c r="C73" s="118">
        <f>C74+C75+C76+C95+C96+C99+C100+C101+C94</f>
        <v>311874.79200000013</v>
      </c>
      <c r="D73" s="155">
        <f t="shared" ref="D73:F73" si="25">D74+D75+D76+D95+D96+D99+D100+D101+D94</f>
        <v>0</v>
      </c>
      <c r="E73" s="118">
        <f t="shared" si="25"/>
        <v>311874.79200000007</v>
      </c>
      <c r="F73" s="118">
        <f t="shared" si="25"/>
        <v>308273.28000000003</v>
      </c>
      <c r="G73" s="155">
        <f t="shared" ref="G73" si="26">G74+G75+G76+G95+G96+G99+G100+G101+G94</f>
        <v>0</v>
      </c>
      <c r="H73" s="118">
        <f t="shared" ref="H73" si="27">H74+H75+H76+H95+H96+H99+H100+H101+H94</f>
        <v>308273.28000000003</v>
      </c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7" customFormat="1" ht="41.4" x14ac:dyDescent="0.25">
      <c r="A74" s="75" t="s">
        <v>79</v>
      </c>
      <c r="B74" s="91" t="s">
        <v>103</v>
      </c>
      <c r="C74" s="120">
        <v>10.061999999999999</v>
      </c>
      <c r="D74" s="158">
        <f>E74-C74</f>
        <v>0</v>
      </c>
      <c r="E74" s="120">
        <v>10.061999999999999</v>
      </c>
      <c r="F74" s="120">
        <v>9.8930000000000007</v>
      </c>
      <c r="G74" s="156">
        <f t="shared" si="16"/>
        <v>0</v>
      </c>
      <c r="H74" s="120">
        <v>9.8930000000000007</v>
      </c>
    </row>
    <row r="75" spans="1:18" s="7" customFormat="1" ht="41.4" x14ac:dyDescent="0.25">
      <c r="A75" s="88" t="s">
        <v>86</v>
      </c>
      <c r="B75" s="91" t="s">
        <v>104</v>
      </c>
      <c r="C75" s="120">
        <v>1094.452</v>
      </c>
      <c r="D75" s="158">
        <f>E75-C75</f>
        <v>0</v>
      </c>
      <c r="E75" s="120">
        <v>1094.452</v>
      </c>
      <c r="F75" s="120">
        <v>1042.4780000000001</v>
      </c>
      <c r="G75" s="156">
        <f t="shared" si="16"/>
        <v>0</v>
      </c>
      <c r="H75" s="120">
        <v>1042.4780000000001</v>
      </c>
    </row>
    <row r="76" spans="1:18" s="15" customFormat="1" ht="27.6" x14ac:dyDescent="0.25">
      <c r="A76" s="94" t="s">
        <v>105</v>
      </c>
      <c r="B76" s="44" t="s">
        <v>88</v>
      </c>
      <c r="C76" s="121">
        <f>C77+C82+C83+C84+C85+C86+C87+C88+C89+C90+C91+C93+C92</f>
        <v>288102.3000000001</v>
      </c>
      <c r="D76" s="159">
        <f t="shared" ref="D76:F76" si="28">D77+D82+D83+D84+D85+D86+D87+D88+D89+D90+D91+D93+D92</f>
        <v>0</v>
      </c>
      <c r="E76" s="121">
        <f t="shared" si="28"/>
        <v>288102.30000000005</v>
      </c>
      <c r="F76" s="121">
        <f t="shared" si="28"/>
        <v>291946.45000000007</v>
      </c>
      <c r="G76" s="159">
        <f t="shared" ref="G76" si="29">G77+G82+G83+G84+G85+G86+G87+G88+G89+G90+G91+G93+G92</f>
        <v>0</v>
      </c>
      <c r="H76" s="121">
        <f t="shared" ref="H76" si="30">H77+H82+H83+H84+H85+H86+H87+H88+H89+H90+H91+H93+H92</f>
        <v>291946.45000000007</v>
      </c>
    </row>
    <row r="77" spans="1:18" s="14" customFormat="1" ht="138" x14ac:dyDescent="0.25">
      <c r="A77" s="95" t="s">
        <v>105</v>
      </c>
      <c r="B77" s="46" t="s">
        <v>117</v>
      </c>
      <c r="C77" s="122">
        <v>275776.01</v>
      </c>
      <c r="D77" s="160">
        <f>E77-C77</f>
        <v>0</v>
      </c>
      <c r="E77" s="122">
        <f>SUM(E78:E81)</f>
        <v>275776.00999999995</v>
      </c>
      <c r="F77" s="122">
        <v>279642.01500000001</v>
      </c>
      <c r="G77" s="162">
        <f t="shared" si="16"/>
        <v>0</v>
      </c>
      <c r="H77" s="122">
        <v>279642.01500000001</v>
      </c>
    </row>
    <row r="78" spans="1:18" s="14" customFormat="1" x14ac:dyDescent="0.25">
      <c r="A78" s="95"/>
      <c r="B78" s="46" t="s">
        <v>176</v>
      </c>
      <c r="C78" s="122">
        <v>160200.49</v>
      </c>
      <c r="D78" s="160">
        <f t="shared" ref="D78:D81" si="31">E78-C78</f>
        <v>0</v>
      </c>
      <c r="E78" s="122">
        <v>160200.49</v>
      </c>
      <c r="F78" s="122">
        <v>161758.73499999999</v>
      </c>
      <c r="G78" s="156">
        <f t="shared" si="16"/>
        <v>0</v>
      </c>
      <c r="H78" s="122">
        <v>161758.73499999999</v>
      </c>
    </row>
    <row r="79" spans="1:18" s="14" customFormat="1" ht="27.6" x14ac:dyDescent="0.25">
      <c r="A79" s="95"/>
      <c r="B79" s="46" t="s">
        <v>177</v>
      </c>
      <c r="C79" s="122">
        <v>833.59799999999996</v>
      </c>
      <c r="D79" s="160">
        <f t="shared" si="31"/>
        <v>0</v>
      </c>
      <c r="E79" s="122">
        <v>833.59799999999996</v>
      </c>
      <c r="F79" s="122">
        <v>819.59699999999998</v>
      </c>
      <c r="G79" s="156">
        <f t="shared" si="16"/>
        <v>0</v>
      </c>
      <c r="H79" s="122">
        <v>819.59699999999998</v>
      </c>
    </row>
    <row r="80" spans="1:18" s="14" customFormat="1" ht="27.6" x14ac:dyDescent="0.25">
      <c r="A80" s="95"/>
      <c r="B80" s="46" t="s">
        <v>178</v>
      </c>
      <c r="C80" s="122">
        <v>114275.974</v>
      </c>
      <c r="D80" s="160">
        <f t="shared" si="31"/>
        <v>0</v>
      </c>
      <c r="E80" s="122">
        <v>114275.974</v>
      </c>
      <c r="F80" s="122">
        <v>116605.561</v>
      </c>
      <c r="G80" s="156">
        <f t="shared" si="16"/>
        <v>0</v>
      </c>
      <c r="H80" s="122">
        <v>116605.561</v>
      </c>
    </row>
    <row r="81" spans="1:8" s="14" customFormat="1" ht="27.6" x14ac:dyDescent="0.25">
      <c r="A81" s="95"/>
      <c r="B81" s="46" t="s">
        <v>179</v>
      </c>
      <c r="C81" s="122">
        <v>465.94799999999998</v>
      </c>
      <c r="D81" s="160">
        <f t="shared" si="31"/>
        <v>0</v>
      </c>
      <c r="E81" s="122">
        <v>465.94799999999998</v>
      </c>
      <c r="F81" s="122">
        <v>458.12200000000001</v>
      </c>
      <c r="G81" s="156">
        <f t="shared" si="16"/>
        <v>0</v>
      </c>
      <c r="H81" s="122">
        <v>458.12200000000001</v>
      </c>
    </row>
    <row r="82" spans="1:8" s="14" customFormat="1" ht="27.6" x14ac:dyDescent="0.25">
      <c r="A82" s="95" t="s">
        <v>105</v>
      </c>
      <c r="B82" s="46" t="s">
        <v>118</v>
      </c>
      <c r="C82" s="122">
        <v>1516.2660000000001</v>
      </c>
      <c r="D82" s="160">
        <f>E82-C82</f>
        <v>0</v>
      </c>
      <c r="E82" s="122">
        <v>1516.2660000000001</v>
      </c>
      <c r="F82" s="122">
        <v>1490.799</v>
      </c>
      <c r="G82" s="156">
        <f t="shared" si="16"/>
        <v>0</v>
      </c>
      <c r="H82" s="122">
        <v>1490.799</v>
      </c>
    </row>
    <row r="83" spans="1:8" s="14" customFormat="1" ht="27.6" x14ac:dyDescent="0.25">
      <c r="A83" s="95" t="s">
        <v>105</v>
      </c>
      <c r="B83" s="46" t="s">
        <v>119</v>
      </c>
      <c r="C83" s="122">
        <v>969.048</v>
      </c>
      <c r="D83" s="160">
        <f t="shared" ref="D83:D101" si="32">E83-C83</f>
        <v>0</v>
      </c>
      <c r="E83" s="122">
        <v>969.048</v>
      </c>
      <c r="F83" s="122">
        <v>952.77200000000005</v>
      </c>
      <c r="G83" s="156">
        <f t="shared" si="16"/>
        <v>0</v>
      </c>
      <c r="H83" s="122">
        <v>952.77200000000005</v>
      </c>
    </row>
    <row r="84" spans="1:8" s="14" customFormat="1" ht="124.2" x14ac:dyDescent="0.25">
      <c r="A84" s="95" t="s">
        <v>105</v>
      </c>
      <c r="B84" s="46" t="s">
        <v>120</v>
      </c>
      <c r="C84" s="122">
        <v>1267.8119999999999</v>
      </c>
      <c r="D84" s="160">
        <f t="shared" si="32"/>
        <v>0</v>
      </c>
      <c r="E84" s="122">
        <v>1267.8119999999999</v>
      </c>
      <c r="F84" s="122">
        <v>1246.518</v>
      </c>
      <c r="G84" s="162">
        <f t="shared" si="16"/>
        <v>0</v>
      </c>
      <c r="H84" s="122">
        <v>1246.518</v>
      </c>
    </row>
    <row r="85" spans="1:8" s="14" customFormat="1" ht="110.4" x14ac:dyDescent="0.25">
      <c r="A85" s="95" t="s">
        <v>105</v>
      </c>
      <c r="B85" s="46" t="s">
        <v>121</v>
      </c>
      <c r="C85" s="122">
        <v>1023.39</v>
      </c>
      <c r="D85" s="160">
        <f t="shared" si="32"/>
        <v>0</v>
      </c>
      <c r="E85" s="122">
        <v>1023.39</v>
      </c>
      <c r="F85" s="122">
        <v>1191.085</v>
      </c>
      <c r="G85" s="162">
        <f t="shared" si="16"/>
        <v>0</v>
      </c>
      <c r="H85" s="122">
        <f>1891.085-700</f>
        <v>1191.085</v>
      </c>
    </row>
    <row r="86" spans="1:8" s="14" customFormat="1" ht="96.6" x14ac:dyDescent="0.25">
      <c r="A86" s="95" t="s">
        <v>105</v>
      </c>
      <c r="B86" s="46" t="s">
        <v>122</v>
      </c>
      <c r="C86" s="123">
        <v>4838</v>
      </c>
      <c r="D86" s="160">
        <f t="shared" si="32"/>
        <v>0</v>
      </c>
      <c r="E86" s="123">
        <v>4838</v>
      </c>
      <c r="F86" s="123">
        <v>4757</v>
      </c>
      <c r="G86" s="156">
        <f t="shared" si="16"/>
        <v>0</v>
      </c>
      <c r="H86" s="123">
        <v>4757</v>
      </c>
    </row>
    <row r="87" spans="1:8" s="14" customFormat="1" ht="124.2" x14ac:dyDescent="0.25">
      <c r="A87" s="95" t="s">
        <v>105</v>
      </c>
      <c r="B87" s="46" t="s">
        <v>123</v>
      </c>
      <c r="C87" s="120">
        <v>29.411999999999999</v>
      </c>
      <c r="D87" s="160">
        <f t="shared" si="32"/>
        <v>0</v>
      </c>
      <c r="E87" s="120">
        <v>29.411999999999999</v>
      </c>
      <c r="F87" s="120">
        <v>28.917999999999999</v>
      </c>
      <c r="G87" s="156">
        <f t="shared" si="16"/>
        <v>0</v>
      </c>
      <c r="H87" s="120">
        <v>28.917999999999999</v>
      </c>
    </row>
    <row r="88" spans="1:8" s="14" customFormat="1" ht="41.4" x14ac:dyDescent="0.25">
      <c r="A88" s="95" t="s">
        <v>105</v>
      </c>
      <c r="B88" s="46" t="s">
        <v>124</v>
      </c>
      <c r="C88" s="122">
        <v>598.30200000000002</v>
      </c>
      <c r="D88" s="160">
        <f t="shared" si="32"/>
        <v>0</v>
      </c>
      <c r="E88" s="122">
        <v>598.30200000000002</v>
      </c>
      <c r="F88" s="122">
        <v>588.25300000000004</v>
      </c>
      <c r="G88" s="156">
        <f t="shared" si="16"/>
        <v>0</v>
      </c>
      <c r="H88" s="122">
        <v>588.25300000000004</v>
      </c>
    </row>
    <row r="89" spans="1:8" s="14" customFormat="1" ht="41.4" x14ac:dyDescent="0.25">
      <c r="A89" s="95" t="s">
        <v>105</v>
      </c>
      <c r="B89" s="46" t="s">
        <v>125</v>
      </c>
      <c r="C89" s="122">
        <v>598.30200000000002</v>
      </c>
      <c r="D89" s="160">
        <f t="shared" si="32"/>
        <v>0</v>
      </c>
      <c r="E89" s="122">
        <v>598.30200000000002</v>
      </c>
      <c r="F89" s="122">
        <v>588.25300000000004</v>
      </c>
      <c r="G89" s="156">
        <f t="shared" si="16"/>
        <v>0</v>
      </c>
      <c r="H89" s="122">
        <v>588.25300000000004</v>
      </c>
    </row>
    <row r="90" spans="1:8" s="14" customFormat="1" ht="27.6" x14ac:dyDescent="0.25">
      <c r="A90" s="95" t="s">
        <v>105</v>
      </c>
      <c r="B90" s="46" t="s">
        <v>126</v>
      </c>
      <c r="C90" s="122">
        <v>123.066</v>
      </c>
      <c r="D90" s="160">
        <f t="shared" si="32"/>
        <v>0</v>
      </c>
      <c r="E90" s="122">
        <v>123.066</v>
      </c>
      <c r="F90" s="122">
        <v>120.999</v>
      </c>
      <c r="G90" s="156">
        <f t="shared" si="16"/>
        <v>0</v>
      </c>
      <c r="H90" s="122">
        <v>120.999</v>
      </c>
    </row>
    <row r="91" spans="1:8" s="14" customFormat="1" ht="41.4" x14ac:dyDescent="0.25">
      <c r="A91" s="95" t="s">
        <v>105</v>
      </c>
      <c r="B91" s="46" t="s">
        <v>127</v>
      </c>
      <c r="C91" s="122">
        <v>2</v>
      </c>
      <c r="D91" s="160">
        <f t="shared" si="32"/>
        <v>0</v>
      </c>
      <c r="E91" s="122">
        <v>2</v>
      </c>
      <c r="F91" s="122">
        <v>2</v>
      </c>
      <c r="G91" s="156">
        <f t="shared" si="16"/>
        <v>0</v>
      </c>
      <c r="H91" s="122">
        <v>2</v>
      </c>
    </row>
    <row r="92" spans="1:8" s="14" customFormat="1" ht="41.4" x14ac:dyDescent="0.25">
      <c r="A92" s="45" t="s">
        <v>105</v>
      </c>
      <c r="B92" s="126" t="s">
        <v>164</v>
      </c>
      <c r="C92" s="122">
        <v>1294.1279999999999</v>
      </c>
      <c r="D92" s="160">
        <f t="shared" si="32"/>
        <v>0</v>
      </c>
      <c r="E92" s="122">
        <v>1294.1279999999999</v>
      </c>
      <c r="F92" s="122">
        <v>1272.3920000000001</v>
      </c>
      <c r="G92" s="156">
        <f t="shared" si="16"/>
        <v>0</v>
      </c>
      <c r="H92" s="122">
        <v>1272.3920000000001</v>
      </c>
    </row>
    <row r="93" spans="1:8" s="14" customFormat="1" ht="55.2" x14ac:dyDescent="0.25">
      <c r="A93" s="95" t="s">
        <v>105</v>
      </c>
      <c r="B93" s="46" t="s">
        <v>166</v>
      </c>
      <c r="C93" s="122">
        <v>66.563999999999993</v>
      </c>
      <c r="D93" s="160">
        <f t="shared" si="32"/>
        <v>0</v>
      </c>
      <c r="E93" s="122">
        <v>66.563999999999993</v>
      </c>
      <c r="F93" s="122">
        <v>65.445999999999998</v>
      </c>
      <c r="G93" s="156">
        <f t="shared" si="16"/>
        <v>0</v>
      </c>
      <c r="H93" s="122">
        <v>65.445999999999998</v>
      </c>
    </row>
    <row r="94" spans="1:8" s="14" customFormat="1" ht="55.2" x14ac:dyDescent="0.25">
      <c r="A94" s="127" t="s">
        <v>173</v>
      </c>
      <c r="B94" s="128" t="s">
        <v>165</v>
      </c>
      <c r="C94" s="122">
        <v>7448.2020000000002</v>
      </c>
      <c r="D94" s="164">
        <f t="shared" si="32"/>
        <v>0</v>
      </c>
      <c r="E94" s="122">
        <f>7448.202</f>
        <v>7448.2020000000002</v>
      </c>
      <c r="F94" s="122">
        <v>7323.1030000000001</v>
      </c>
      <c r="G94" s="156">
        <f t="shared" si="16"/>
        <v>0</v>
      </c>
      <c r="H94" s="122">
        <v>7323.1030000000001</v>
      </c>
    </row>
    <row r="95" spans="1:8" s="14" customFormat="1" ht="69" x14ac:dyDescent="0.25">
      <c r="A95" s="88" t="s">
        <v>85</v>
      </c>
      <c r="B95" s="91" t="s">
        <v>106</v>
      </c>
      <c r="C95" s="122">
        <v>3907.9259999999999</v>
      </c>
      <c r="D95" s="160">
        <f t="shared" si="32"/>
        <v>0</v>
      </c>
      <c r="E95" s="122">
        <v>3907.9259999999999</v>
      </c>
      <c r="F95" s="122">
        <v>3842.2890000000002</v>
      </c>
      <c r="G95" s="156">
        <f t="shared" si="16"/>
        <v>0</v>
      </c>
      <c r="H95" s="122">
        <v>3842.2890000000002</v>
      </c>
    </row>
    <row r="96" spans="1:8" s="7" customFormat="1" ht="55.2" x14ac:dyDescent="0.25">
      <c r="A96" s="88" t="s">
        <v>107</v>
      </c>
      <c r="B96" s="91" t="s">
        <v>108</v>
      </c>
      <c r="C96" s="120">
        <v>7711.34</v>
      </c>
      <c r="D96" s="160"/>
      <c r="E96" s="120">
        <f>E97</f>
        <v>7711.34</v>
      </c>
      <c r="F96" s="120">
        <v>0</v>
      </c>
      <c r="G96" s="156">
        <f t="shared" si="16"/>
        <v>0</v>
      </c>
      <c r="H96" s="120">
        <v>0</v>
      </c>
    </row>
    <row r="97" spans="1:18" s="7" customFormat="1" x14ac:dyDescent="0.25">
      <c r="A97" s="88"/>
      <c r="B97" s="151" t="s">
        <v>174</v>
      </c>
      <c r="C97" s="120">
        <v>7711.34</v>
      </c>
      <c r="D97" s="160"/>
      <c r="E97" s="120">
        <f>C97+D97</f>
        <v>7711.34</v>
      </c>
      <c r="F97" s="120"/>
      <c r="G97" s="156">
        <f t="shared" si="16"/>
        <v>0</v>
      </c>
      <c r="H97" s="120"/>
    </row>
    <row r="98" spans="1:18" s="7" customFormat="1" x14ac:dyDescent="0.25">
      <c r="A98" s="88"/>
      <c r="B98" s="151" t="s">
        <v>175</v>
      </c>
      <c r="C98" s="120"/>
      <c r="D98" s="160"/>
      <c r="E98" s="120"/>
      <c r="F98" s="120"/>
      <c r="G98" s="156">
        <f t="shared" si="16"/>
        <v>0</v>
      </c>
      <c r="H98" s="120"/>
    </row>
    <row r="99" spans="1:18" s="7" customFormat="1" ht="41.4" x14ac:dyDescent="0.25">
      <c r="A99" s="75" t="s">
        <v>80</v>
      </c>
      <c r="B99" s="96" t="s">
        <v>109</v>
      </c>
      <c r="C99" s="120">
        <v>690.31</v>
      </c>
      <c r="D99" s="160">
        <f t="shared" si="32"/>
        <v>0</v>
      </c>
      <c r="E99" s="120">
        <v>690.31</v>
      </c>
      <c r="F99" s="120">
        <v>883.29</v>
      </c>
      <c r="G99" s="156">
        <f t="shared" si="16"/>
        <v>0</v>
      </c>
      <c r="H99" s="120">
        <v>883.29</v>
      </c>
    </row>
    <row r="100" spans="1:18" s="14" customFormat="1" ht="55.2" x14ac:dyDescent="0.25">
      <c r="A100" s="75" t="s">
        <v>81</v>
      </c>
      <c r="B100" s="97" t="s">
        <v>110</v>
      </c>
      <c r="C100" s="122">
        <v>10.199999999999999</v>
      </c>
      <c r="D100" s="160">
        <f t="shared" si="32"/>
        <v>0</v>
      </c>
      <c r="E100" s="122">
        <v>10.199999999999999</v>
      </c>
      <c r="F100" s="122">
        <v>325.77699999999999</v>
      </c>
      <c r="G100" s="156">
        <f t="shared" si="16"/>
        <v>0</v>
      </c>
      <c r="H100" s="122">
        <v>325.77699999999999</v>
      </c>
    </row>
    <row r="101" spans="1:18" s="14" customFormat="1" ht="27.6" x14ac:dyDescent="0.25">
      <c r="A101" s="75" t="s">
        <v>82</v>
      </c>
      <c r="B101" s="91" t="s">
        <v>111</v>
      </c>
      <c r="C101" s="122">
        <v>2900</v>
      </c>
      <c r="D101" s="160">
        <f t="shared" si="32"/>
        <v>0</v>
      </c>
      <c r="E101" s="122">
        <v>2900</v>
      </c>
      <c r="F101" s="122">
        <v>2900</v>
      </c>
      <c r="G101" s="156">
        <f t="shared" si="16"/>
        <v>0</v>
      </c>
      <c r="H101" s="122">
        <v>2900</v>
      </c>
    </row>
    <row r="102" spans="1:18" s="7" customFormat="1" ht="41.4" hidden="1" x14ac:dyDescent="0.25">
      <c r="A102" s="75" t="s">
        <v>112</v>
      </c>
      <c r="B102" s="91" t="s">
        <v>113</v>
      </c>
      <c r="C102" s="120"/>
      <c r="D102" s="158"/>
      <c r="E102" s="120"/>
      <c r="F102" s="120"/>
      <c r="G102" s="156">
        <f t="shared" si="16"/>
        <v>0</v>
      </c>
      <c r="H102" s="120"/>
      <c r="I102" s="98"/>
    </row>
    <row r="103" spans="1:18" s="7" customFormat="1" ht="82.8" hidden="1" x14ac:dyDescent="0.25">
      <c r="A103" s="75" t="s">
        <v>83</v>
      </c>
      <c r="B103" s="91" t="s">
        <v>114</v>
      </c>
      <c r="C103" s="120"/>
      <c r="D103" s="158"/>
      <c r="E103" s="120"/>
      <c r="F103" s="120"/>
      <c r="G103" s="156">
        <f t="shared" si="16"/>
        <v>0</v>
      </c>
      <c r="H103" s="120"/>
      <c r="I103" s="107"/>
    </row>
    <row r="104" spans="1:18" s="7" customFormat="1" ht="27.6" hidden="1" x14ac:dyDescent="0.25">
      <c r="A104" s="75" t="s">
        <v>151</v>
      </c>
      <c r="B104" s="96" t="s">
        <v>152</v>
      </c>
      <c r="C104" s="124"/>
      <c r="D104" s="161"/>
      <c r="E104" s="124"/>
      <c r="F104" s="124"/>
      <c r="G104" s="156">
        <f t="shared" si="16"/>
        <v>0</v>
      </c>
      <c r="H104" s="124"/>
    </row>
    <row r="105" spans="1:18" s="14" customFormat="1" ht="41.4" hidden="1" x14ac:dyDescent="0.25">
      <c r="A105" s="92" t="s">
        <v>115</v>
      </c>
      <c r="B105" s="93" t="s">
        <v>116</v>
      </c>
      <c r="C105" s="122"/>
      <c r="D105" s="160"/>
      <c r="E105" s="122"/>
      <c r="F105" s="122"/>
      <c r="G105" s="156">
        <f t="shared" si="16"/>
        <v>0</v>
      </c>
      <c r="H105" s="122"/>
    </row>
    <row r="106" spans="1:18" s="8" customFormat="1" ht="14.4" x14ac:dyDescent="0.25">
      <c r="A106" s="86" t="s">
        <v>71</v>
      </c>
      <c r="B106" s="99" t="s">
        <v>72</v>
      </c>
      <c r="C106" s="118">
        <f>SUM(C107:C109)</f>
        <v>20219.121999999999</v>
      </c>
      <c r="D106" s="155">
        <f t="shared" ref="D106" si="33">SUM(D107:D109)</f>
        <v>0</v>
      </c>
      <c r="E106" s="118">
        <f>SUM(E107:E109)</f>
        <v>20219.121999999999</v>
      </c>
      <c r="F106" s="118">
        <f>SUM(F107:F109)</f>
        <v>20417.233</v>
      </c>
      <c r="G106" s="155">
        <f t="shared" ref="G106:H106" si="34">SUM(G107:G109)</f>
        <v>0</v>
      </c>
      <c r="H106" s="118">
        <f t="shared" si="34"/>
        <v>20417.233</v>
      </c>
    </row>
    <row r="107" spans="1:18" s="8" customFormat="1" ht="55.2" x14ac:dyDescent="0.25">
      <c r="A107" s="90" t="s">
        <v>73</v>
      </c>
      <c r="B107" s="100" t="s">
        <v>74</v>
      </c>
      <c r="C107" s="119">
        <v>2494</v>
      </c>
      <c r="D107" s="156">
        <f>E107-C107</f>
        <v>0</v>
      </c>
      <c r="E107" s="119">
        <v>2494</v>
      </c>
      <c r="F107" s="119">
        <v>2711</v>
      </c>
      <c r="G107" s="156">
        <f t="shared" si="16"/>
        <v>0</v>
      </c>
      <c r="H107" s="119">
        <v>2711</v>
      </c>
    </row>
    <row r="108" spans="1:18" s="8" customFormat="1" ht="69" x14ac:dyDescent="0.25">
      <c r="A108" s="90" t="s">
        <v>129</v>
      </c>
      <c r="B108" s="100" t="s">
        <v>130</v>
      </c>
      <c r="C108" s="119">
        <v>16600.5</v>
      </c>
      <c r="D108" s="156">
        <f t="shared" ref="D108:D109" si="35">E108-C108</f>
        <v>0</v>
      </c>
      <c r="E108" s="119">
        <v>16600.5</v>
      </c>
      <c r="F108" s="119">
        <v>16600.5</v>
      </c>
      <c r="G108" s="156">
        <f t="shared" si="16"/>
        <v>0</v>
      </c>
      <c r="H108" s="119">
        <v>16600.5</v>
      </c>
    </row>
    <row r="109" spans="1:18" s="8" customFormat="1" ht="55.2" x14ac:dyDescent="0.25">
      <c r="A109" s="90" t="s">
        <v>131</v>
      </c>
      <c r="B109" s="100" t="s">
        <v>132</v>
      </c>
      <c r="C109" s="119">
        <v>1124.6220000000001</v>
      </c>
      <c r="D109" s="156">
        <f t="shared" si="35"/>
        <v>0</v>
      </c>
      <c r="E109" s="119">
        <v>1124.6220000000001</v>
      </c>
      <c r="F109" s="119">
        <v>1105.7329999999999</v>
      </c>
      <c r="G109" s="156">
        <f t="shared" si="16"/>
        <v>0</v>
      </c>
      <c r="H109" s="119">
        <v>1105.7329999999999</v>
      </c>
    </row>
    <row r="110" spans="1:18" s="102" customFormat="1" x14ac:dyDescent="0.25">
      <c r="A110" s="72"/>
      <c r="B110" s="101" t="s">
        <v>75</v>
      </c>
      <c r="C110" s="125">
        <f>C45+C14</f>
        <v>522352.7266600001</v>
      </c>
      <c r="D110" s="125">
        <f t="shared" ref="D110:E110" si="36">D45+D14</f>
        <v>-217.511</v>
      </c>
      <c r="E110" s="125">
        <f t="shared" si="36"/>
        <v>522135.21566000005</v>
      </c>
      <c r="F110" s="125">
        <f>F45+F14</f>
        <v>521058.85894000006</v>
      </c>
      <c r="G110" s="125">
        <f t="shared" ref="G110:H110" si="37">G45+G14</f>
        <v>0</v>
      </c>
      <c r="H110" s="125">
        <f t="shared" si="37"/>
        <v>521058.85894000006</v>
      </c>
    </row>
    <row r="111" spans="1:18" s="13" customFormat="1" ht="13.2" x14ac:dyDescent="0.25">
      <c r="A111" s="11" t="s">
        <v>76</v>
      </c>
      <c r="B111" s="11"/>
      <c r="C111" s="103"/>
      <c r="D111" s="103"/>
      <c r="E111" s="103"/>
      <c r="F111" s="103"/>
      <c r="G111" s="103"/>
      <c r="H111" s="103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25">
      <c r="B112" s="104"/>
    </row>
    <row r="113" spans="2:8" x14ac:dyDescent="0.25">
      <c r="B113" s="104"/>
    </row>
    <row r="114" spans="2:8" x14ac:dyDescent="0.25">
      <c r="B114" s="104"/>
    </row>
    <row r="115" spans="2:8" x14ac:dyDescent="0.25">
      <c r="B115" s="104"/>
    </row>
    <row r="116" spans="2:8" x14ac:dyDescent="0.25">
      <c r="B116" s="104"/>
    </row>
    <row r="117" spans="2:8" x14ac:dyDescent="0.25">
      <c r="B117" s="104"/>
    </row>
    <row r="118" spans="2:8" x14ac:dyDescent="0.25">
      <c r="B118" s="104"/>
    </row>
    <row r="119" spans="2:8" x14ac:dyDescent="0.25">
      <c r="B119" s="104"/>
    </row>
    <row r="120" spans="2:8" x14ac:dyDescent="0.25">
      <c r="B120" s="104"/>
    </row>
    <row r="121" spans="2:8" x14ac:dyDescent="0.25">
      <c r="B121" s="104"/>
    </row>
    <row r="122" spans="2:8" x14ac:dyDescent="0.25">
      <c r="B122" s="104"/>
    </row>
    <row r="123" spans="2:8" x14ac:dyDescent="0.25">
      <c r="B123" s="104"/>
    </row>
    <row r="124" spans="2:8" x14ac:dyDescent="0.25">
      <c r="B124" s="104"/>
    </row>
    <row r="125" spans="2:8" x14ac:dyDescent="0.25">
      <c r="B125" s="104"/>
    </row>
    <row r="126" spans="2:8" x14ac:dyDescent="0.25">
      <c r="B126" s="104"/>
      <c r="C126" s="59"/>
      <c r="D126" s="59"/>
      <c r="E126" s="59"/>
      <c r="F126" s="59"/>
      <c r="G126" s="59"/>
      <c r="H126" s="59"/>
    </row>
    <row r="127" spans="2:8" x14ac:dyDescent="0.25">
      <c r="B127" s="104"/>
      <c r="C127" s="59"/>
      <c r="D127" s="59"/>
      <c r="E127" s="59"/>
      <c r="F127" s="59"/>
      <c r="G127" s="59"/>
      <c r="H127" s="59"/>
    </row>
    <row r="128" spans="2:8" x14ac:dyDescent="0.25">
      <c r="B128" s="104"/>
      <c r="C128" s="59"/>
      <c r="D128" s="59"/>
      <c r="E128" s="59"/>
      <c r="F128" s="59"/>
      <c r="G128" s="59"/>
      <c r="H128" s="59"/>
    </row>
    <row r="129" spans="2:8" x14ac:dyDescent="0.25">
      <c r="B129" s="104"/>
      <c r="C129" s="59"/>
      <c r="D129" s="59"/>
      <c r="E129" s="59"/>
      <c r="F129" s="59"/>
      <c r="G129" s="59"/>
      <c r="H129" s="59"/>
    </row>
    <row r="130" spans="2:8" x14ac:dyDescent="0.25">
      <c r="B130" s="104"/>
      <c r="C130" s="59"/>
      <c r="D130" s="59"/>
      <c r="E130" s="59"/>
      <c r="F130" s="59"/>
      <c r="G130" s="59"/>
      <c r="H130" s="59"/>
    </row>
    <row r="131" spans="2:8" x14ac:dyDescent="0.25">
      <c r="B131" s="104"/>
      <c r="C131" s="59"/>
      <c r="D131" s="59"/>
      <c r="E131" s="59"/>
      <c r="F131" s="59"/>
      <c r="G131" s="59"/>
      <c r="H131" s="59"/>
    </row>
    <row r="132" spans="2:8" x14ac:dyDescent="0.25">
      <c r="B132" s="104"/>
      <c r="C132" s="59"/>
      <c r="D132" s="59"/>
      <c r="E132" s="59"/>
      <c r="F132" s="59"/>
      <c r="G132" s="59"/>
      <c r="H132" s="59"/>
    </row>
    <row r="133" spans="2:8" x14ac:dyDescent="0.25">
      <c r="B133" s="104"/>
      <c r="C133" s="59"/>
      <c r="D133" s="59"/>
      <c r="E133" s="59"/>
      <c r="F133" s="59"/>
      <c r="G133" s="59"/>
      <c r="H133" s="59"/>
    </row>
    <row r="134" spans="2:8" x14ac:dyDescent="0.25">
      <c r="B134" s="104"/>
      <c r="C134" s="59"/>
      <c r="D134" s="59"/>
      <c r="E134" s="59"/>
      <c r="F134" s="59"/>
      <c r="G134" s="59"/>
      <c r="H134" s="59"/>
    </row>
    <row r="135" spans="2:8" x14ac:dyDescent="0.25">
      <c r="B135" s="104"/>
      <c r="C135" s="59"/>
      <c r="D135" s="59"/>
      <c r="E135" s="59"/>
      <c r="F135" s="59"/>
      <c r="G135" s="59"/>
      <c r="H135" s="59"/>
    </row>
    <row r="136" spans="2:8" x14ac:dyDescent="0.25">
      <c r="B136" s="104"/>
      <c r="C136" s="59"/>
      <c r="D136" s="59"/>
      <c r="E136" s="59"/>
      <c r="F136" s="59"/>
      <c r="G136" s="59"/>
      <c r="H136" s="59"/>
    </row>
    <row r="137" spans="2:8" x14ac:dyDescent="0.25">
      <c r="B137" s="104"/>
      <c r="C137" s="59"/>
      <c r="D137" s="59"/>
      <c r="E137" s="59"/>
      <c r="F137" s="59"/>
      <c r="G137" s="59"/>
      <c r="H137" s="59"/>
    </row>
    <row r="138" spans="2:8" x14ac:dyDescent="0.25">
      <c r="B138" s="104"/>
      <c r="C138" s="59"/>
      <c r="D138" s="59"/>
      <c r="E138" s="59"/>
      <c r="F138" s="59"/>
      <c r="G138" s="59"/>
      <c r="H138" s="59"/>
    </row>
    <row r="139" spans="2:8" x14ac:dyDescent="0.25">
      <c r="B139" s="104"/>
      <c r="C139" s="59"/>
      <c r="D139" s="59"/>
      <c r="E139" s="59"/>
      <c r="F139" s="59"/>
      <c r="G139" s="59"/>
      <c r="H139" s="59"/>
    </row>
    <row r="140" spans="2:8" x14ac:dyDescent="0.25">
      <c r="B140" s="104"/>
      <c r="C140" s="59"/>
      <c r="D140" s="59"/>
      <c r="E140" s="59"/>
      <c r="F140" s="59"/>
      <c r="G140" s="59"/>
      <c r="H140" s="59"/>
    </row>
    <row r="141" spans="2:8" x14ac:dyDescent="0.25">
      <c r="B141" s="104"/>
      <c r="C141" s="59"/>
      <c r="D141" s="59"/>
      <c r="E141" s="59"/>
      <c r="F141" s="59"/>
      <c r="G141" s="59"/>
      <c r="H141" s="59"/>
    </row>
    <row r="142" spans="2:8" x14ac:dyDescent="0.25">
      <c r="B142" s="104"/>
      <c r="C142" s="59"/>
      <c r="D142" s="59"/>
      <c r="E142" s="59"/>
      <c r="F142" s="59"/>
      <c r="G142" s="59"/>
      <c r="H142" s="59"/>
    </row>
    <row r="143" spans="2:8" x14ac:dyDescent="0.25">
      <c r="B143" s="104"/>
      <c r="C143" s="59"/>
      <c r="D143" s="59"/>
      <c r="E143" s="59"/>
      <c r="F143" s="59"/>
      <c r="G143" s="59"/>
      <c r="H143" s="59"/>
    </row>
    <row r="144" spans="2:8" x14ac:dyDescent="0.25">
      <c r="B144" s="104"/>
      <c r="C144" s="59"/>
      <c r="D144" s="59"/>
      <c r="E144" s="59"/>
      <c r="F144" s="59"/>
      <c r="G144" s="59"/>
      <c r="H144" s="59"/>
    </row>
    <row r="145" spans="2:8" x14ac:dyDescent="0.25">
      <c r="B145" s="104"/>
      <c r="C145" s="59"/>
      <c r="D145" s="59"/>
      <c r="E145" s="59"/>
      <c r="F145" s="59"/>
      <c r="G145" s="59"/>
      <c r="H145" s="59"/>
    </row>
    <row r="146" spans="2:8" x14ac:dyDescent="0.25">
      <c r="B146" s="104"/>
      <c r="C146" s="59"/>
      <c r="D146" s="59"/>
      <c r="E146" s="59"/>
      <c r="F146" s="59"/>
      <c r="G146" s="59"/>
      <c r="H146" s="59"/>
    </row>
    <row r="147" spans="2:8" x14ac:dyDescent="0.25">
      <c r="B147" s="104"/>
      <c r="C147" s="59"/>
      <c r="D147" s="59"/>
      <c r="E147" s="59"/>
      <c r="F147" s="59"/>
      <c r="G147" s="59"/>
      <c r="H147" s="59"/>
    </row>
    <row r="148" spans="2:8" x14ac:dyDescent="0.25">
      <c r="B148" s="104"/>
      <c r="C148" s="59"/>
      <c r="D148" s="59"/>
      <c r="E148" s="59"/>
      <c r="F148" s="59"/>
      <c r="G148" s="59"/>
      <c r="H148" s="59"/>
    </row>
    <row r="149" spans="2:8" x14ac:dyDescent="0.25">
      <c r="B149" s="104"/>
      <c r="C149" s="59"/>
      <c r="D149" s="59"/>
      <c r="E149" s="59"/>
      <c r="F149" s="59"/>
      <c r="G149" s="59"/>
      <c r="H149" s="59"/>
    </row>
    <row r="150" spans="2:8" x14ac:dyDescent="0.25">
      <c r="B150" s="104"/>
      <c r="C150" s="59"/>
      <c r="D150" s="59"/>
      <c r="E150" s="59"/>
      <c r="F150" s="59"/>
      <c r="G150" s="59"/>
      <c r="H150" s="59"/>
    </row>
    <row r="151" spans="2:8" x14ac:dyDescent="0.25">
      <c r="B151" s="104"/>
      <c r="C151" s="59"/>
      <c r="D151" s="59"/>
      <c r="E151" s="59"/>
      <c r="F151" s="59"/>
      <c r="G151" s="59"/>
      <c r="H151" s="59"/>
    </row>
    <row r="152" spans="2:8" x14ac:dyDescent="0.25">
      <c r="B152" s="104"/>
      <c r="C152" s="59"/>
      <c r="D152" s="59"/>
      <c r="E152" s="59"/>
      <c r="F152" s="59"/>
      <c r="G152" s="59"/>
      <c r="H152" s="59"/>
    </row>
    <row r="153" spans="2:8" x14ac:dyDescent="0.25">
      <c r="B153" s="104"/>
      <c r="C153" s="59"/>
      <c r="D153" s="59"/>
      <c r="E153" s="59"/>
      <c r="F153" s="59"/>
      <c r="G153" s="59"/>
      <c r="H153" s="59"/>
    </row>
    <row r="154" spans="2:8" x14ac:dyDescent="0.25">
      <c r="B154" s="104"/>
      <c r="C154" s="59"/>
      <c r="D154" s="59"/>
      <c r="E154" s="59"/>
      <c r="F154" s="59"/>
      <c r="G154" s="59"/>
      <c r="H154" s="59"/>
    </row>
    <row r="155" spans="2:8" x14ac:dyDescent="0.25">
      <c r="B155" s="104"/>
      <c r="C155" s="59"/>
      <c r="D155" s="59"/>
      <c r="E155" s="59"/>
      <c r="F155" s="59"/>
      <c r="G155" s="59"/>
      <c r="H155" s="59"/>
    </row>
    <row r="156" spans="2:8" x14ac:dyDescent="0.25">
      <c r="B156" s="104"/>
      <c r="C156" s="59"/>
      <c r="D156" s="59"/>
      <c r="E156" s="59"/>
      <c r="F156" s="59"/>
      <c r="G156" s="59"/>
      <c r="H156" s="59"/>
    </row>
    <row r="157" spans="2:8" x14ac:dyDescent="0.25">
      <c r="B157" s="104"/>
      <c r="C157" s="59"/>
      <c r="D157" s="59"/>
      <c r="E157" s="59"/>
      <c r="F157" s="59"/>
      <c r="G157" s="59"/>
      <c r="H157" s="59"/>
    </row>
    <row r="158" spans="2:8" x14ac:dyDescent="0.25">
      <c r="B158" s="104"/>
      <c r="C158" s="59"/>
      <c r="D158" s="59"/>
      <c r="E158" s="59"/>
      <c r="F158" s="59"/>
      <c r="G158" s="59"/>
      <c r="H158" s="59"/>
    </row>
    <row r="159" spans="2:8" x14ac:dyDescent="0.25">
      <c r="B159" s="104"/>
      <c r="C159" s="59"/>
      <c r="D159" s="59"/>
      <c r="E159" s="59"/>
      <c r="F159" s="59"/>
      <c r="G159" s="59"/>
      <c r="H159" s="59"/>
    </row>
    <row r="160" spans="2:8" x14ac:dyDescent="0.25">
      <c r="B160" s="104"/>
      <c r="C160" s="59"/>
      <c r="D160" s="59"/>
      <c r="E160" s="59"/>
      <c r="F160" s="59"/>
      <c r="G160" s="59"/>
      <c r="H160" s="59"/>
    </row>
    <row r="161" spans="2:8" x14ac:dyDescent="0.25">
      <c r="B161" s="104"/>
      <c r="C161" s="59"/>
      <c r="D161" s="59"/>
      <c r="E161" s="59"/>
      <c r="F161" s="59"/>
      <c r="G161" s="59"/>
      <c r="H161" s="59"/>
    </row>
    <row r="162" spans="2:8" x14ac:dyDescent="0.25">
      <c r="B162" s="104"/>
      <c r="C162" s="59"/>
      <c r="D162" s="59"/>
      <c r="E162" s="59"/>
      <c r="F162" s="59"/>
      <c r="G162" s="59"/>
      <c r="H162" s="59"/>
    </row>
    <row r="163" spans="2:8" x14ac:dyDescent="0.25">
      <c r="B163" s="104"/>
      <c r="C163" s="59"/>
      <c r="D163" s="59"/>
      <c r="E163" s="59"/>
      <c r="F163" s="59"/>
      <c r="G163" s="59"/>
      <c r="H163" s="59"/>
    </row>
    <row r="164" spans="2:8" x14ac:dyDescent="0.25">
      <c r="B164" s="104"/>
      <c r="C164" s="59"/>
      <c r="D164" s="59"/>
      <c r="E164" s="59"/>
      <c r="F164" s="59"/>
      <c r="G164" s="59"/>
      <c r="H164" s="59"/>
    </row>
    <row r="165" spans="2:8" x14ac:dyDescent="0.25">
      <c r="B165" s="104"/>
      <c r="C165" s="59"/>
      <c r="D165" s="59"/>
      <c r="E165" s="59"/>
      <c r="F165" s="59"/>
      <c r="G165" s="59"/>
      <c r="H165" s="59"/>
    </row>
    <row r="166" spans="2:8" x14ac:dyDescent="0.25">
      <c r="B166" s="104"/>
      <c r="C166" s="59"/>
      <c r="D166" s="59"/>
      <c r="E166" s="59"/>
      <c r="F166" s="59"/>
      <c r="G166" s="59"/>
      <c r="H166" s="59"/>
    </row>
    <row r="167" spans="2:8" x14ac:dyDescent="0.25">
      <c r="B167" s="104"/>
      <c r="C167" s="59"/>
      <c r="D167" s="59"/>
      <c r="E167" s="59"/>
      <c r="F167" s="59"/>
      <c r="G167" s="59"/>
      <c r="H167" s="59"/>
    </row>
    <row r="168" spans="2:8" x14ac:dyDescent="0.25">
      <c r="B168" s="104"/>
      <c r="C168" s="59"/>
      <c r="D168" s="59"/>
      <c r="E168" s="59"/>
      <c r="F168" s="59"/>
      <c r="G168" s="59"/>
      <c r="H168" s="59"/>
    </row>
    <row r="169" spans="2:8" x14ac:dyDescent="0.25">
      <c r="B169" s="104"/>
      <c r="C169" s="59"/>
      <c r="D169" s="59"/>
      <c r="E169" s="59"/>
      <c r="F169" s="59"/>
      <c r="G169" s="59"/>
      <c r="H169" s="59"/>
    </row>
    <row r="170" spans="2:8" x14ac:dyDescent="0.25">
      <c r="B170" s="104"/>
      <c r="C170" s="59"/>
      <c r="D170" s="59"/>
      <c r="E170" s="59"/>
      <c r="F170" s="59"/>
      <c r="G170" s="59"/>
      <c r="H170" s="59"/>
    </row>
    <row r="171" spans="2:8" x14ac:dyDescent="0.25">
      <c r="B171" s="104"/>
      <c r="C171" s="59"/>
      <c r="D171" s="59"/>
      <c r="E171" s="59"/>
      <c r="F171" s="59"/>
      <c r="G171" s="59"/>
      <c r="H171" s="59"/>
    </row>
    <row r="172" spans="2:8" x14ac:dyDescent="0.25">
      <c r="B172" s="104"/>
      <c r="C172" s="59"/>
      <c r="D172" s="59"/>
      <c r="E172" s="59"/>
      <c r="F172" s="59"/>
      <c r="G172" s="59"/>
      <c r="H172" s="59"/>
    </row>
    <row r="173" spans="2:8" x14ac:dyDescent="0.25">
      <c r="B173" s="104"/>
      <c r="C173" s="59"/>
      <c r="D173" s="59"/>
      <c r="E173" s="59"/>
      <c r="F173" s="59"/>
      <c r="G173" s="59"/>
      <c r="H173" s="59"/>
    </row>
    <row r="174" spans="2:8" x14ac:dyDescent="0.25">
      <c r="B174" s="104"/>
      <c r="C174" s="59"/>
      <c r="D174" s="59"/>
      <c r="E174" s="59"/>
      <c r="F174" s="59"/>
      <c r="G174" s="59"/>
      <c r="H174" s="59"/>
    </row>
    <row r="175" spans="2:8" x14ac:dyDescent="0.25">
      <c r="B175" s="104"/>
      <c r="C175" s="59"/>
      <c r="D175" s="59"/>
      <c r="E175" s="59"/>
      <c r="F175" s="59"/>
      <c r="G175" s="59"/>
      <c r="H175" s="59"/>
    </row>
    <row r="176" spans="2:8" x14ac:dyDescent="0.25">
      <c r="B176" s="104"/>
      <c r="C176" s="59"/>
      <c r="D176" s="59"/>
      <c r="E176" s="59"/>
      <c r="F176" s="59"/>
      <c r="G176" s="59"/>
      <c r="H176" s="59"/>
    </row>
    <row r="177" spans="2:8" x14ac:dyDescent="0.25">
      <c r="B177" s="104"/>
      <c r="C177" s="59"/>
      <c r="D177" s="59"/>
      <c r="E177" s="59"/>
      <c r="F177" s="59"/>
      <c r="G177" s="59"/>
      <c r="H177" s="59"/>
    </row>
    <row r="178" spans="2:8" x14ac:dyDescent="0.25">
      <c r="B178" s="104"/>
      <c r="C178" s="59"/>
      <c r="D178" s="59"/>
      <c r="E178" s="59"/>
      <c r="F178" s="59"/>
      <c r="G178" s="59"/>
      <c r="H178" s="59"/>
    </row>
    <row r="179" spans="2:8" x14ac:dyDescent="0.25">
      <c r="B179" s="104"/>
      <c r="C179" s="59"/>
      <c r="D179" s="59"/>
      <c r="E179" s="59"/>
      <c r="F179" s="59"/>
      <c r="G179" s="59"/>
      <c r="H179" s="59"/>
    </row>
    <row r="180" spans="2:8" x14ac:dyDescent="0.25">
      <c r="B180" s="104"/>
      <c r="C180" s="59"/>
      <c r="D180" s="59"/>
      <c r="E180" s="59"/>
      <c r="F180" s="59"/>
      <c r="G180" s="59"/>
      <c r="H180" s="59"/>
    </row>
    <row r="181" spans="2:8" x14ac:dyDescent="0.25">
      <c r="B181" s="104"/>
      <c r="C181" s="59"/>
      <c r="D181" s="59"/>
      <c r="E181" s="59"/>
      <c r="F181" s="59"/>
      <c r="G181" s="59"/>
      <c r="H181" s="59"/>
    </row>
    <row r="182" spans="2:8" x14ac:dyDescent="0.25">
      <c r="B182" s="104"/>
      <c r="C182" s="59"/>
      <c r="D182" s="59"/>
      <c r="E182" s="59"/>
      <c r="F182" s="59"/>
      <c r="G182" s="59"/>
      <c r="H182" s="59"/>
    </row>
    <row r="183" spans="2:8" x14ac:dyDescent="0.25">
      <c r="B183" s="104"/>
      <c r="C183" s="59"/>
      <c r="D183" s="59"/>
      <c r="E183" s="59"/>
      <c r="F183" s="59"/>
      <c r="G183" s="59"/>
      <c r="H183" s="59"/>
    </row>
    <row r="184" spans="2:8" x14ac:dyDescent="0.25">
      <c r="B184" s="104"/>
      <c r="C184" s="59"/>
      <c r="D184" s="59"/>
      <c r="E184" s="59"/>
      <c r="F184" s="59"/>
      <c r="G184" s="59"/>
      <c r="H184" s="59"/>
    </row>
    <row r="185" spans="2:8" x14ac:dyDescent="0.25">
      <c r="B185" s="104"/>
      <c r="C185" s="59"/>
      <c r="D185" s="59"/>
      <c r="E185" s="59"/>
      <c r="F185" s="59"/>
      <c r="G185" s="59"/>
      <c r="H185" s="59"/>
    </row>
    <row r="186" spans="2:8" x14ac:dyDescent="0.25">
      <c r="B186" s="104"/>
      <c r="C186" s="59"/>
      <c r="D186" s="59"/>
      <c r="E186" s="59"/>
      <c r="F186" s="59"/>
      <c r="G186" s="59"/>
      <c r="H186" s="59"/>
    </row>
    <row r="187" spans="2:8" x14ac:dyDescent="0.25">
      <c r="B187" s="104"/>
      <c r="C187" s="59"/>
      <c r="D187" s="59"/>
      <c r="E187" s="59"/>
      <c r="F187" s="59"/>
      <c r="G187" s="59"/>
      <c r="H187" s="59"/>
    </row>
    <row r="188" spans="2:8" x14ac:dyDescent="0.25">
      <c r="B188" s="104"/>
      <c r="C188" s="59"/>
      <c r="D188" s="59"/>
      <c r="E188" s="59"/>
      <c r="F188" s="59"/>
      <c r="G188" s="59"/>
      <c r="H188" s="59"/>
    </row>
    <row r="189" spans="2:8" x14ac:dyDescent="0.25">
      <c r="B189" s="104"/>
      <c r="C189" s="59"/>
      <c r="D189" s="59"/>
      <c r="E189" s="59"/>
      <c r="F189" s="59"/>
      <c r="G189" s="59"/>
      <c r="H189" s="59"/>
    </row>
    <row r="190" spans="2:8" x14ac:dyDescent="0.25">
      <c r="B190" s="104"/>
      <c r="C190" s="59"/>
      <c r="D190" s="59"/>
      <c r="E190" s="59"/>
      <c r="F190" s="59"/>
      <c r="G190" s="59"/>
      <c r="H190" s="59"/>
    </row>
    <row r="191" spans="2:8" x14ac:dyDescent="0.25">
      <c r="B191" s="104"/>
      <c r="C191" s="59"/>
      <c r="D191" s="59"/>
      <c r="E191" s="59"/>
      <c r="F191" s="59"/>
      <c r="G191" s="59"/>
      <c r="H191" s="59"/>
    </row>
    <row r="192" spans="2:8" x14ac:dyDescent="0.25">
      <c r="B192" s="104"/>
      <c r="C192" s="59"/>
      <c r="D192" s="59"/>
      <c r="E192" s="59"/>
      <c r="F192" s="59"/>
      <c r="G192" s="59"/>
      <c r="H192" s="59"/>
    </row>
    <row r="193" spans="2:8" x14ac:dyDescent="0.25">
      <c r="B193" s="104"/>
      <c r="C193" s="59"/>
      <c r="D193" s="59"/>
      <c r="E193" s="59"/>
      <c r="F193" s="59"/>
      <c r="G193" s="59"/>
      <c r="H193" s="59"/>
    </row>
    <row r="194" spans="2:8" x14ac:dyDescent="0.25">
      <c r="B194" s="104"/>
      <c r="C194" s="59"/>
      <c r="D194" s="59"/>
      <c r="E194" s="59"/>
      <c r="F194" s="59"/>
      <c r="G194" s="59"/>
      <c r="H194" s="59"/>
    </row>
    <row r="195" spans="2:8" x14ac:dyDescent="0.25">
      <c r="B195" s="104"/>
      <c r="C195" s="59"/>
      <c r="D195" s="59"/>
      <c r="E195" s="59"/>
      <c r="F195" s="59"/>
      <c r="G195" s="59"/>
      <c r="H195" s="59"/>
    </row>
    <row r="196" spans="2:8" x14ac:dyDescent="0.25">
      <c r="B196" s="104"/>
      <c r="C196" s="59"/>
      <c r="D196" s="59"/>
      <c r="E196" s="59"/>
      <c r="F196" s="59"/>
      <c r="G196" s="59"/>
      <c r="H196" s="59"/>
    </row>
    <row r="197" spans="2:8" x14ac:dyDescent="0.25">
      <c r="B197" s="104"/>
      <c r="C197" s="59"/>
      <c r="D197" s="59"/>
      <c r="E197" s="59"/>
      <c r="F197" s="59"/>
      <c r="G197" s="59"/>
      <c r="H197" s="59"/>
    </row>
    <row r="198" spans="2:8" x14ac:dyDescent="0.25">
      <c r="B198" s="104"/>
      <c r="C198" s="59"/>
      <c r="D198" s="59"/>
      <c r="E198" s="59"/>
      <c r="F198" s="59"/>
      <c r="G198" s="59"/>
      <c r="H198" s="59"/>
    </row>
    <row r="199" spans="2:8" x14ac:dyDescent="0.25">
      <c r="B199" s="104"/>
      <c r="C199" s="59"/>
      <c r="D199" s="59"/>
      <c r="E199" s="59"/>
      <c r="F199" s="59"/>
      <c r="G199" s="59"/>
      <c r="H199" s="59"/>
    </row>
    <row r="200" spans="2:8" x14ac:dyDescent="0.25">
      <c r="B200" s="104"/>
      <c r="C200" s="59"/>
      <c r="D200" s="59"/>
      <c r="E200" s="59"/>
      <c r="F200" s="59"/>
      <c r="G200" s="59"/>
      <c r="H200" s="59"/>
    </row>
    <row r="201" spans="2:8" x14ac:dyDescent="0.25">
      <c r="B201" s="104"/>
      <c r="C201" s="59"/>
      <c r="D201" s="59"/>
      <c r="E201" s="59"/>
      <c r="F201" s="59"/>
      <c r="G201" s="59"/>
      <c r="H201" s="59"/>
    </row>
    <row r="202" spans="2:8" x14ac:dyDescent="0.25">
      <c r="B202" s="104"/>
      <c r="C202" s="59"/>
      <c r="D202" s="59"/>
      <c r="E202" s="59"/>
      <c r="F202" s="59"/>
      <c r="G202" s="59"/>
      <c r="H202" s="59"/>
    </row>
    <row r="203" spans="2:8" x14ac:dyDescent="0.25">
      <c r="B203" s="104"/>
      <c r="C203" s="59"/>
      <c r="D203" s="59"/>
      <c r="E203" s="59"/>
      <c r="F203" s="59"/>
      <c r="G203" s="59"/>
      <c r="H203" s="59"/>
    </row>
    <row r="204" spans="2:8" x14ac:dyDescent="0.25">
      <c r="B204" s="104"/>
      <c r="C204" s="59"/>
      <c r="D204" s="59"/>
      <c r="E204" s="59"/>
      <c r="F204" s="59"/>
      <c r="G204" s="59"/>
      <c r="H204" s="59"/>
    </row>
    <row r="205" spans="2:8" x14ac:dyDescent="0.25">
      <c r="B205" s="104"/>
      <c r="C205" s="59"/>
      <c r="D205" s="59"/>
      <c r="E205" s="59"/>
      <c r="F205" s="59"/>
      <c r="G205" s="59"/>
      <c r="H205" s="59"/>
    </row>
    <row r="206" spans="2:8" x14ac:dyDescent="0.25">
      <c r="B206" s="104"/>
      <c r="C206" s="59"/>
      <c r="D206" s="59"/>
      <c r="E206" s="59"/>
      <c r="F206" s="59"/>
      <c r="G206" s="59"/>
      <c r="H206" s="59"/>
    </row>
    <row r="207" spans="2:8" x14ac:dyDescent="0.25">
      <c r="B207" s="104"/>
      <c r="C207" s="59"/>
      <c r="D207" s="59"/>
      <c r="E207" s="59"/>
      <c r="F207" s="59"/>
      <c r="G207" s="59"/>
      <c r="H207" s="59"/>
    </row>
    <row r="208" spans="2:8" x14ac:dyDescent="0.25">
      <c r="B208" s="104"/>
      <c r="C208" s="59"/>
      <c r="D208" s="59"/>
      <c r="E208" s="59"/>
      <c r="F208" s="59"/>
      <c r="G208" s="59"/>
      <c r="H208" s="59"/>
    </row>
    <row r="209" spans="2:8" x14ac:dyDescent="0.25">
      <c r="B209" s="104"/>
      <c r="C209" s="59"/>
      <c r="D209" s="59"/>
      <c r="E209" s="59"/>
      <c r="F209" s="59"/>
      <c r="G209" s="59"/>
      <c r="H209" s="59"/>
    </row>
    <row r="210" spans="2:8" x14ac:dyDescent="0.25">
      <c r="B210" s="104"/>
      <c r="C210" s="59"/>
      <c r="D210" s="59"/>
      <c r="E210" s="59"/>
      <c r="F210" s="59"/>
      <c r="G210" s="59"/>
      <c r="H210" s="59"/>
    </row>
    <row r="211" spans="2:8" x14ac:dyDescent="0.25">
      <c r="B211" s="104"/>
      <c r="C211" s="59"/>
      <c r="D211" s="59"/>
      <c r="E211" s="59"/>
      <c r="F211" s="59"/>
      <c r="G211" s="59"/>
      <c r="H211" s="59"/>
    </row>
    <row r="212" spans="2:8" x14ac:dyDescent="0.25">
      <c r="B212" s="104"/>
      <c r="C212" s="59"/>
      <c r="D212" s="59"/>
      <c r="E212" s="59"/>
      <c r="F212" s="59"/>
      <c r="G212" s="59"/>
      <c r="H212" s="59"/>
    </row>
    <row r="213" spans="2:8" x14ac:dyDescent="0.25">
      <c r="B213" s="104"/>
      <c r="C213" s="59"/>
      <c r="D213" s="59"/>
      <c r="E213" s="59"/>
      <c r="F213" s="59"/>
      <c r="G213" s="59"/>
      <c r="H213" s="59"/>
    </row>
    <row r="214" spans="2:8" x14ac:dyDescent="0.25">
      <c r="B214" s="104"/>
      <c r="C214" s="59"/>
      <c r="D214" s="59"/>
      <c r="E214" s="59"/>
      <c r="F214" s="59"/>
      <c r="G214" s="59"/>
      <c r="H214" s="59"/>
    </row>
    <row r="215" spans="2:8" x14ac:dyDescent="0.25">
      <c r="B215" s="104"/>
      <c r="C215" s="59"/>
      <c r="D215" s="59"/>
      <c r="E215" s="59"/>
      <c r="F215" s="59"/>
      <c r="G215" s="59"/>
      <c r="H215" s="59"/>
    </row>
    <row r="216" spans="2:8" x14ac:dyDescent="0.25">
      <c r="B216" s="104"/>
      <c r="C216" s="59"/>
      <c r="D216" s="59"/>
      <c r="E216" s="59"/>
      <c r="F216" s="59"/>
      <c r="G216" s="59"/>
      <c r="H216" s="59"/>
    </row>
    <row r="217" spans="2:8" x14ac:dyDescent="0.25">
      <c r="B217" s="104"/>
      <c r="C217" s="59"/>
      <c r="D217" s="59"/>
      <c r="E217" s="59"/>
      <c r="F217" s="59"/>
      <c r="G217" s="59"/>
      <c r="H217" s="59"/>
    </row>
    <row r="218" spans="2:8" x14ac:dyDescent="0.25">
      <c r="B218" s="104"/>
      <c r="C218" s="59"/>
      <c r="D218" s="59"/>
      <c r="E218" s="59"/>
      <c r="F218" s="59"/>
      <c r="G218" s="59"/>
      <c r="H218" s="59"/>
    </row>
    <row r="219" spans="2:8" x14ac:dyDescent="0.25">
      <c r="B219" s="104"/>
      <c r="C219" s="59"/>
      <c r="D219" s="59"/>
      <c r="E219" s="59"/>
      <c r="F219" s="59"/>
      <c r="G219" s="59"/>
      <c r="H219" s="59"/>
    </row>
    <row r="220" spans="2:8" x14ac:dyDescent="0.25">
      <c r="B220" s="104"/>
      <c r="C220" s="59"/>
      <c r="D220" s="59"/>
      <c r="E220" s="59"/>
      <c r="F220" s="59"/>
      <c r="G220" s="59"/>
      <c r="H220" s="59"/>
    </row>
    <row r="221" spans="2:8" x14ac:dyDescent="0.25">
      <c r="B221" s="104"/>
      <c r="C221" s="59"/>
      <c r="D221" s="59"/>
      <c r="E221" s="59"/>
      <c r="F221" s="59"/>
      <c r="G221" s="59"/>
      <c r="H221" s="59"/>
    </row>
    <row r="222" spans="2:8" x14ac:dyDescent="0.25">
      <c r="B222" s="104"/>
      <c r="C222" s="59"/>
      <c r="D222" s="59"/>
      <c r="E222" s="59"/>
      <c r="F222" s="59"/>
      <c r="G222" s="59"/>
      <c r="H222" s="59"/>
    </row>
    <row r="223" spans="2:8" x14ac:dyDescent="0.25">
      <c r="B223" s="104"/>
      <c r="C223" s="59"/>
      <c r="D223" s="59"/>
      <c r="E223" s="59"/>
      <c r="F223" s="59"/>
      <c r="G223" s="59"/>
      <c r="H223" s="59"/>
    </row>
    <row r="224" spans="2:8" x14ac:dyDescent="0.25">
      <c r="B224" s="104"/>
      <c r="C224" s="59"/>
      <c r="D224" s="59"/>
      <c r="E224" s="59"/>
      <c r="F224" s="59"/>
      <c r="G224" s="59"/>
      <c r="H224" s="59"/>
    </row>
    <row r="225" spans="2:8" x14ac:dyDescent="0.25">
      <c r="B225" s="104"/>
      <c r="C225" s="59"/>
      <c r="D225" s="59"/>
      <c r="E225" s="59"/>
      <c r="F225" s="59"/>
      <c r="G225" s="59"/>
      <c r="H225" s="59"/>
    </row>
    <row r="226" spans="2:8" x14ac:dyDescent="0.25">
      <c r="B226" s="104"/>
      <c r="C226" s="59"/>
      <c r="D226" s="59"/>
      <c r="E226" s="59"/>
      <c r="F226" s="59"/>
      <c r="G226" s="59"/>
      <c r="H226" s="59"/>
    </row>
    <row r="227" spans="2:8" x14ac:dyDescent="0.25">
      <c r="B227" s="104"/>
      <c r="C227" s="59"/>
      <c r="D227" s="59"/>
      <c r="E227" s="59"/>
      <c r="F227" s="59"/>
      <c r="G227" s="59"/>
      <c r="H227" s="59"/>
    </row>
    <row r="228" spans="2:8" x14ac:dyDescent="0.25">
      <c r="B228" s="104"/>
      <c r="C228" s="59"/>
      <c r="D228" s="59"/>
      <c r="E228" s="59"/>
      <c r="F228" s="59"/>
      <c r="G228" s="59"/>
      <c r="H228" s="59"/>
    </row>
    <row r="229" spans="2:8" x14ac:dyDescent="0.25">
      <c r="B229" s="104"/>
      <c r="C229" s="59"/>
      <c r="D229" s="59"/>
      <c r="E229" s="59"/>
      <c r="F229" s="59"/>
      <c r="G229" s="59"/>
      <c r="H229" s="59"/>
    </row>
    <row r="230" spans="2:8" x14ac:dyDescent="0.25">
      <c r="B230" s="104"/>
      <c r="C230" s="59"/>
      <c r="D230" s="59"/>
      <c r="E230" s="59"/>
      <c r="F230" s="59"/>
      <c r="G230" s="59"/>
      <c r="H230" s="59"/>
    </row>
    <row r="231" spans="2:8" x14ac:dyDescent="0.25">
      <c r="B231" s="104"/>
      <c r="C231" s="59"/>
      <c r="D231" s="59"/>
      <c r="E231" s="59"/>
      <c r="F231" s="59"/>
      <c r="G231" s="59"/>
      <c r="H231" s="59"/>
    </row>
    <row r="232" spans="2:8" x14ac:dyDescent="0.25">
      <c r="B232" s="104"/>
      <c r="C232" s="59"/>
      <c r="D232" s="59"/>
      <c r="E232" s="59"/>
      <c r="F232" s="59"/>
      <c r="G232" s="59"/>
      <c r="H232" s="59"/>
    </row>
    <row r="233" spans="2:8" x14ac:dyDescent="0.25">
      <c r="B233" s="104"/>
      <c r="C233" s="59"/>
      <c r="D233" s="59"/>
      <c r="E233" s="59"/>
      <c r="F233" s="59"/>
      <c r="G233" s="59"/>
      <c r="H233" s="59"/>
    </row>
    <row r="234" spans="2:8" x14ac:dyDescent="0.25">
      <c r="B234" s="104"/>
      <c r="C234" s="59"/>
      <c r="D234" s="59"/>
      <c r="E234" s="59"/>
      <c r="F234" s="59"/>
      <c r="G234" s="59"/>
      <c r="H234" s="59"/>
    </row>
    <row r="235" spans="2:8" x14ac:dyDescent="0.25">
      <c r="B235" s="104"/>
      <c r="C235" s="59"/>
      <c r="D235" s="59"/>
      <c r="E235" s="59"/>
      <c r="F235" s="59"/>
      <c r="G235" s="59"/>
      <c r="H235" s="59"/>
    </row>
    <row r="236" spans="2:8" x14ac:dyDescent="0.25">
      <c r="B236" s="104"/>
      <c r="C236" s="59"/>
      <c r="D236" s="59"/>
      <c r="E236" s="59"/>
      <c r="F236" s="59"/>
      <c r="G236" s="59"/>
      <c r="H236" s="59"/>
    </row>
    <row r="237" spans="2:8" x14ac:dyDescent="0.25">
      <c r="B237" s="104"/>
      <c r="C237" s="59"/>
      <c r="D237" s="59"/>
      <c r="E237" s="59"/>
      <c r="F237" s="59"/>
      <c r="G237" s="59"/>
      <c r="H237" s="59"/>
    </row>
    <row r="238" spans="2:8" x14ac:dyDescent="0.25">
      <c r="B238" s="104"/>
      <c r="C238" s="59"/>
      <c r="D238" s="59"/>
      <c r="E238" s="59"/>
      <c r="F238" s="59"/>
      <c r="G238" s="59"/>
      <c r="H238" s="59"/>
    </row>
    <row r="239" spans="2:8" x14ac:dyDescent="0.25">
      <c r="B239" s="104"/>
      <c r="C239" s="59"/>
      <c r="D239" s="59"/>
      <c r="E239" s="59"/>
      <c r="F239" s="59"/>
      <c r="G239" s="59"/>
      <c r="H239" s="59"/>
    </row>
    <row r="240" spans="2:8" x14ac:dyDescent="0.25">
      <c r="B240" s="104"/>
      <c r="C240" s="59"/>
      <c r="D240" s="59"/>
      <c r="E240" s="59"/>
      <c r="F240" s="59"/>
      <c r="G240" s="59"/>
      <c r="H240" s="59"/>
    </row>
    <row r="241" spans="2:8" x14ac:dyDescent="0.25">
      <c r="B241" s="104"/>
      <c r="C241" s="59"/>
      <c r="D241" s="59"/>
      <c r="E241" s="59"/>
      <c r="F241" s="59"/>
      <c r="G241" s="59"/>
      <c r="H241" s="59"/>
    </row>
    <row r="242" spans="2:8" x14ac:dyDescent="0.25">
      <c r="B242" s="104"/>
      <c r="C242" s="59"/>
      <c r="D242" s="59"/>
      <c r="E242" s="59"/>
      <c r="F242" s="59"/>
      <c r="G242" s="59"/>
      <c r="H242" s="59"/>
    </row>
    <row r="243" spans="2:8" x14ac:dyDescent="0.25">
      <c r="B243" s="104"/>
      <c r="C243" s="59"/>
      <c r="D243" s="59"/>
      <c r="E243" s="59"/>
      <c r="F243" s="59"/>
      <c r="G243" s="59"/>
      <c r="H243" s="59"/>
    </row>
    <row r="244" spans="2:8" x14ac:dyDescent="0.25">
      <c r="B244" s="104"/>
      <c r="C244" s="59"/>
      <c r="D244" s="59"/>
      <c r="E244" s="59"/>
      <c r="F244" s="59"/>
      <c r="G244" s="59"/>
      <c r="H244" s="59"/>
    </row>
    <row r="245" spans="2:8" x14ac:dyDescent="0.25">
      <c r="B245" s="104"/>
      <c r="C245" s="59"/>
      <c r="D245" s="59"/>
      <c r="E245" s="59"/>
      <c r="F245" s="59"/>
      <c r="G245" s="59"/>
      <c r="H245" s="59"/>
    </row>
    <row r="246" spans="2:8" x14ac:dyDescent="0.25">
      <c r="B246" s="104"/>
      <c r="C246" s="59"/>
      <c r="D246" s="59"/>
      <c r="E246" s="59"/>
      <c r="F246" s="59"/>
      <c r="G246" s="59"/>
      <c r="H246" s="59"/>
    </row>
    <row r="247" spans="2:8" x14ac:dyDescent="0.25">
      <c r="B247" s="104"/>
      <c r="C247" s="59"/>
      <c r="D247" s="59"/>
      <c r="E247" s="59"/>
      <c r="F247" s="59"/>
      <c r="G247" s="59"/>
      <c r="H247" s="59"/>
    </row>
    <row r="248" spans="2:8" x14ac:dyDescent="0.25">
      <c r="B248" s="104"/>
      <c r="C248" s="59"/>
      <c r="D248" s="59"/>
      <c r="E248" s="59"/>
      <c r="F248" s="59"/>
      <c r="G248" s="59"/>
      <c r="H248" s="59"/>
    </row>
    <row r="249" spans="2:8" x14ac:dyDescent="0.25">
      <c r="B249" s="104"/>
      <c r="C249" s="59"/>
      <c r="D249" s="59"/>
      <c r="E249" s="59"/>
      <c r="F249" s="59"/>
      <c r="G249" s="59"/>
      <c r="H249" s="59"/>
    </row>
    <row r="250" spans="2:8" x14ac:dyDescent="0.25">
      <c r="B250" s="104"/>
      <c r="C250" s="59"/>
      <c r="D250" s="59"/>
      <c r="E250" s="59"/>
      <c r="F250" s="59"/>
      <c r="G250" s="59"/>
      <c r="H250" s="59"/>
    </row>
    <row r="251" spans="2:8" x14ac:dyDescent="0.25">
      <c r="B251" s="104"/>
      <c r="C251" s="59"/>
      <c r="D251" s="59"/>
      <c r="E251" s="59"/>
      <c r="F251" s="59"/>
      <c r="G251" s="59"/>
      <c r="H251" s="59"/>
    </row>
    <row r="252" spans="2:8" x14ac:dyDescent="0.25">
      <c r="B252" s="104"/>
      <c r="C252" s="59"/>
      <c r="D252" s="59"/>
      <c r="E252" s="59"/>
      <c r="F252" s="59"/>
      <c r="G252" s="59"/>
      <c r="H252" s="59"/>
    </row>
    <row r="253" spans="2:8" x14ac:dyDescent="0.25">
      <c r="B253" s="104"/>
      <c r="C253" s="59"/>
      <c r="D253" s="59"/>
      <c r="E253" s="59"/>
      <c r="F253" s="59"/>
      <c r="G253" s="59"/>
      <c r="H253" s="59"/>
    </row>
    <row r="254" spans="2:8" x14ac:dyDescent="0.25">
      <c r="B254" s="104"/>
      <c r="C254" s="59"/>
      <c r="D254" s="59"/>
      <c r="E254" s="59"/>
      <c r="F254" s="59"/>
      <c r="G254" s="59"/>
      <c r="H254" s="59"/>
    </row>
    <row r="255" spans="2:8" x14ac:dyDescent="0.25">
      <c r="B255" s="104"/>
      <c r="C255" s="59"/>
      <c r="D255" s="59"/>
      <c r="E255" s="59"/>
      <c r="F255" s="59"/>
      <c r="G255" s="59"/>
      <c r="H255" s="59"/>
    </row>
    <row r="256" spans="2:8" x14ac:dyDescent="0.25">
      <c r="B256" s="104"/>
      <c r="C256" s="59"/>
      <c r="D256" s="59"/>
      <c r="E256" s="59"/>
      <c r="F256" s="59"/>
      <c r="G256" s="59"/>
      <c r="H256" s="59"/>
    </row>
    <row r="257" spans="2:8" x14ac:dyDescent="0.25">
      <c r="B257" s="104"/>
      <c r="C257" s="59"/>
      <c r="D257" s="59"/>
      <c r="E257" s="59"/>
      <c r="F257" s="59"/>
      <c r="G257" s="59"/>
      <c r="H257" s="59"/>
    </row>
    <row r="258" spans="2:8" x14ac:dyDescent="0.25">
      <c r="B258" s="104"/>
      <c r="C258" s="59"/>
      <c r="D258" s="59"/>
      <c r="E258" s="59"/>
      <c r="F258" s="59"/>
      <c r="G258" s="59"/>
      <c r="H258" s="59"/>
    </row>
    <row r="259" spans="2:8" x14ac:dyDescent="0.25">
      <c r="B259" s="104"/>
      <c r="C259" s="59"/>
      <c r="D259" s="59"/>
      <c r="E259" s="59"/>
      <c r="F259" s="59"/>
      <c r="G259" s="59"/>
      <c r="H259" s="59"/>
    </row>
    <row r="260" spans="2:8" x14ac:dyDescent="0.25">
      <c r="B260" s="104"/>
      <c r="C260" s="59"/>
      <c r="D260" s="59"/>
      <c r="E260" s="59"/>
      <c r="F260" s="59"/>
      <c r="G260" s="59"/>
      <c r="H260" s="59"/>
    </row>
    <row r="261" spans="2:8" x14ac:dyDescent="0.25">
      <c r="B261" s="104"/>
      <c r="C261" s="59"/>
      <c r="D261" s="59"/>
      <c r="E261" s="59"/>
      <c r="F261" s="59"/>
      <c r="G261" s="59"/>
      <c r="H261" s="59"/>
    </row>
    <row r="262" spans="2:8" x14ac:dyDescent="0.25">
      <c r="B262" s="104"/>
      <c r="C262" s="59"/>
      <c r="D262" s="59"/>
      <c r="E262" s="59"/>
      <c r="F262" s="59"/>
      <c r="G262" s="59"/>
      <c r="H262" s="59"/>
    </row>
    <row r="263" spans="2:8" x14ac:dyDescent="0.25">
      <c r="B263" s="104"/>
      <c r="C263" s="59"/>
      <c r="D263" s="59"/>
      <c r="E263" s="59"/>
      <c r="F263" s="59"/>
      <c r="G263" s="59"/>
      <c r="H263" s="59"/>
    </row>
    <row r="264" spans="2:8" x14ac:dyDescent="0.25">
      <c r="B264" s="104"/>
      <c r="C264" s="59"/>
      <c r="D264" s="59"/>
      <c r="E264" s="59"/>
      <c r="F264" s="59"/>
      <c r="G264" s="59"/>
      <c r="H264" s="59"/>
    </row>
    <row r="265" spans="2:8" x14ac:dyDescent="0.25">
      <c r="B265" s="104"/>
      <c r="C265" s="59"/>
      <c r="D265" s="59"/>
      <c r="E265" s="59"/>
      <c r="F265" s="59"/>
      <c r="G265" s="59"/>
      <c r="H265" s="59"/>
    </row>
    <row r="266" spans="2:8" x14ac:dyDescent="0.25">
      <c r="B266" s="104"/>
      <c r="C266" s="59"/>
      <c r="D266" s="59"/>
      <c r="E266" s="59"/>
      <c r="F266" s="59"/>
      <c r="G266" s="59"/>
      <c r="H266" s="59"/>
    </row>
    <row r="267" spans="2:8" x14ac:dyDescent="0.25">
      <c r="B267" s="104"/>
      <c r="C267" s="59"/>
      <c r="D267" s="59"/>
      <c r="E267" s="59"/>
      <c r="F267" s="59"/>
      <c r="G267" s="59"/>
      <c r="H267" s="59"/>
    </row>
    <row r="268" spans="2:8" x14ac:dyDescent="0.25">
      <c r="B268" s="104"/>
      <c r="C268" s="59"/>
      <c r="D268" s="59"/>
      <c r="E268" s="59"/>
      <c r="F268" s="59"/>
      <c r="G268" s="59"/>
      <c r="H268" s="59"/>
    </row>
    <row r="269" spans="2:8" x14ac:dyDescent="0.25">
      <c r="B269" s="104"/>
      <c r="C269" s="59"/>
      <c r="D269" s="59"/>
      <c r="E269" s="59"/>
      <c r="F269" s="59"/>
      <c r="G269" s="59"/>
      <c r="H269" s="59"/>
    </row>
    <row r="270" spans="2:8" x14ac:dyDescent="0.25">
      <c r="B270" s="104"/>
      <c r="C270" s="59"/>
      <c r="D270" s="59"/>
      <c r="E270" s="59"/>
      <c r="F270" s="59"/>
      <c r="G270" s="59"/>
      <c r="H270" s="59"/>
    </row>
    <row r="271" spans="2:8" x14ac:dyDescent="0.25">
      <c r="B271" s="104"/>
      <c r="C271" s="59"/>
      <c r="D271" s="59"/>
      <c r="E271" s="59"/>
      <c r="F271" s="59"/>
      <c r="G271" s="59"/>
      <c r="H271" s="59"/>
    </row>
  </sheetData>
  <mergeCells count="10">
    <mergeCell ref="A7:F7"/>
    <mergeCell ref="A8:F8"/>
    <mergeCell ref="A10:A11"/>
    <mergeCell ref="C10:F10"/>
    <mergeCell ref="B6:H6"/>
    <mergeCell ref="B1:H1"/>
    <mergeCell ref="B2:H2"/>
    <mergeCell ref="B3:H3"/>
    <mergeCell ref="B4:H4"/>
    <mergeCell ref="B5:H5"/>
  </mergeCells>
  <pageMargins left="0.94488188976377963" right="0.11811023622047245" top="0.74803149606299213" bottom="0.31496062992125984" header="0.31496062992125984" footer="0.19685039370078741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4</vt:lpstr>
      <vt:lpstr>приложение 5</vt:lpstr>
      <vt:lpstr>'приложение 4'!Заголовки_для_печати</vt:lpstr>
      <vt:lpstr>'приложение 5'!Заголовки_для_печати</vt:lpstr>
      <vt:lpstr>'приложение 4'!Область_печати</vt:lpstr>
      <vt:lpstr>'приложение 5'!Область_печати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1</cp:lastModifiedBy>
  <cp:lastPrinted>2025-01-13T03:35:13Z</cp:lastPrinted>
  <dcterms:created xsi:type="dcterms:W3CDTF">2019-11-01T08:52:36Z</dcterms:created>
  <dcterms:modified xsi:type="dcterms:W3CDTF">2025-01-13T03:35:35Z</dcterms:modified>
</cp:coreProperties>
</file>