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/>
  </bookViews>
  <sheets>
    <sheet name="ПР11" sheetId="1" r:id="rId1"/>
    <sheet name="Лист1" sheetId="2" r:id="rId2"/>
    <sheet name="Лист2" sheetId="3" r:id="rId3"/>
  </sheets>
  <definedNames>
    <definedName name="_xlnm.Print_Area" localSheetId="0">ПР11!$A$1:$L$66</definedName>
  </definedNames>
  <calcPr calcId="144525"/>
</workbook>
</file>

<file path=xl/calcChain.xml><?xml version="1.0" encoding="utf-8"?>
<calcChain xmlns="http://schemas.openxmlformats.org/spreadsheetml/2006/main">
  <c r="H60" i="1" l="1"/>
  <c r="H46" i="1"/>
  <c r="H13" i="1" l="1"/>
  <c r="H22" i="1"/>
  <c r="I42" i="1" l="1"/>
  <c r="J42" i="1"/>
  <c r="K42" i="1"/>
  <c r="H42" i="1"/>
  <c r="H56" i="1"/>
  <c r="H66" i="1"/>
  <c r="I26" i="1"/>
  <c r="J26" i="1"/>
  <c r="K26" i="1"/>
  <c r="H26" i="1"/>
  <c r="K31" i="1"/>
  <c r="L14" i="1"/>
  <c r="L15" i="1"/>
  <c r="L16" i="1"/>
  <c r="L17" i="1"/>
  <c r="L21" i="1"/>
  <c r="L22" i="1"/>
  <c r="L23" i="1"/>
  <c r="L24" i="1"/>
  <c r="L25" i="1"/>
  <c r="L27" i="1"/>
  <c r="L28" i="1"/>
  <c r="L29" i="1"/>
  <c r="L30" i="1"/>
  <c r="L31" i="1"/>
  <c r="L33" i="1"/>
  <c r="L34" i="1"/>
  <c r="L35" i="1"/>
  <c r="L37" i="1"/>
  <c r="L39" i="1"/>
  <c r="L42" i="1"/>
  <c r="L43" i="1"/>
  <c r="L44" i="1"/>
  <c r="L45" i="1"/>
  <c r="L46" i="1"/>
  <c r="L47" i="1"/>
  <c r="L48" i="1"/>
  <c r="L49" i="1"/>
  <c r="L50" i="1"/>
  <c r="L51" i="1"/>
  <c r="L52" i="1"/>
  <c r="L55" i="1"/>
  <c r="L56" i="1"/>
  <c r="L57" i="1"/>
  <c r="L58" i="1"/>
  <c r="L59" i="1"/>
  <c r="L60" i="1"/>
  <c r="L61" i="1"/>
  <c r="L62" i="1"/>
  <c r="L63" i="1"/>
  <c r="L64" i="1"/>
  <c r="L65" i="1"/>
  <c r="L66" i="1"/>
  <c r="I54" i="1" l="1"/>
  <c r="K54" i="1"/>
  <c r="I36" i="1"/>
  <c r="K36" i="1"/>
  <c r="I32" i="1"/>
  <c r="J32" i="1"/>
  <c r="K32" i="1"/>
  <c r="I13" i="1"/>
  <c r="J13" i="1"/>
  <c r="K13" i="1"/>
  <c r="L36" i="1" l="1"/>
  <c r="G41" i="1"/>
  <c r="H54" i="1"/>
  <c r="L54" i="1" s="1"/>
  <c r="H36" i="1"/>
  <c r="H53" i="1"/>
  <c r="L53" i="1" s="1"/>
  <c r="G51" i="1"/>
  <c r="J53" i="1"/>
  <c r="J57" i="1"/>
  <c r="G42" i="1" l="1"/>
  <c r="H32" i="1" l="1"/>
  <c r="L32" i="1" s="1"/>
  <c r="L26" i="1"/>
  <c r="J65" i="1"/>
  <c r="F64" i="1"/>
  <c r="G64" i="1" s="1"/>
  <c r="L13" i="1"/>
  <c r="J66" i="1" l="1"/>
  <c r="J40" i="1"/>
  <c r="J61" i="1"/>
  <c r="J60" i="1"/>
  <c r="J59" i="1"/>
  <c r="J58" i="1"/>
  <c r="J43" i="1"/>
  <c r="J39" i="1" l="1"/>
  <c r="J38" i="1"/>
  <c r="J37" i="1"/>
  <c r="J36" i="1" s="1"/>
  <c r="J41" i="1"/>
  <c r="G44" i="1"/>
  <c r="J46" i="1"/>
  <c r="J25" i="1" l="1"/>
  <c r="J49" i="1"/>
  <c r="J50" i="1"/>
  <c r="J52" i="1"/>
  <c r="J55" i="1"/>
  <c r="J56" i="1"/>
  <c r="J54" i="1" s="1"/>
  <c r="J62" i="1"/>
  <c r="J63" i="1"/>
  <c r="J64" i="1"/>
  <c r="J51" i="1" l="1"/>
  <c r="F13" i="1"/>
  <c r="F26" i="1"/>
  <c r="H21" i="1"/>
  <c r="J21" i="1" l="1"/>
  <c r="G32" i="1"/>
  <c r="G36" i="1"/>
  <c r="G45" i="1"/>
  <c r="G50" i="1"/>
  <c r="G52" i="1"/>
  <c r="G53" i="1"/>
  <c r="G61" i="1"/>
  <c r="G62" i="1"/>
  <c r="G63" i="1"/>
  <c r="F60" i="1"/>
  <c r="G60" i="1" s="1"/>
  <c r="F49" i="1"/>
  <c r="G49" i="1" s="1"/>
</calcChain>
</file>

<file path=xl/sharedStrings.xml><?xml version="1.0" encoding="utf-8"?>
<sst xmlns="http://schemas.openxmlformats.org/spreadsheetml/2006/main" count="182" uniqueCount="172">
  <si>
    <t>муниципального района "Монгун-Тайгинский кожуун РТ"</t>
  </si>
  <si>
    <t xml:space="preserve"> муниципального района"Монгун-Тайгинский кожуун РТ" </t>
  </si>
  <si>
    <t>(тыс.рублей)</t>
  </si>
  <si>
    <t>КБК</t>
  </si>
  <si>
    <t>ЦСР</t>
  </si>
  <si>
    <t>004 0700 01000 00000</t>
  </si>
  <si>
    <t>01000 00000</t>
  </si>
  <si>
    <t>04000 00000</t>
  </si>
  <si>
    <t>05000 00000</t>
  </si>
  <si>
    <t>09000 00000</t>
  </si>
  <si>
    <t>10000 00000</t>
  </si>
  <si>
    <t>12000 00000</t>
  </si>
  <si>
    <t>14000 00000</t>
  </si>
  <si>
    <t>15000 00000</t>
  </si>
  <si>
    <t>16000 00000</t>
  </si>
  <si>
    <t>17000 00000</t>
  </si>
  <si>
    <t>19000 00000</t>
  </si>
  <si>
    <t>22000 00000</t>
  </si>
  <si>
    <t>Муниципальная программа "Государственные языки в системе образования  в Монгун-Тайгинского кожууна на 2016-2018годы"</t>
  </si>
  <si>
    <t>Бюджет   на         2016 год</t>
  </si>
  <si>
    <t>№ п/п</t>
  </si>
  <si>
    <t>03000 00000</t>
  </si>
  <si>
    <t>004 0700 03000 00000</t>
  </si>
  <si>
    <t>Бюджет с изменениями  на 2016 год</t>
  </si>
  <si>
    <t>измнения (+,-)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</si>
  <si>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</si>
  <si>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</si>
  <si>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</si>
  <si>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</si>
  <si>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</si>
  <si>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</si>
  <si>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</si>
  <si>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</si>
  <si>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</si>
  <si>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</si>
  <si>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</si>
  <si>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</si>
  <si>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004 0702 01500 00000</t>
  </si>
  <si>
    <t>01500 00000</t>
  </si>
  <si>
    <t>Подрограмма "Каждой семье- не менее одного ребенка с высшим образованием"</t>
  </si>
  <si>
    <t>004 0702 01600 00000</t>
  </si>
  <si>
    <t>01600 00000</t>
  </si>
  <si>
    <t>Подрограмма "Патриотическое воспитание  детей и молодежи Монгун-Тайгинского кожууна на 2018-2020 годы"</t>
  </si>
  <si>
    <t>004 0702 01700 00000</t>
  </si>
  <si>
    <t>01700 00000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</si>
  <si>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</si>
  <si>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</si>
  <si>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</si>
  <si>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</si>
  <si>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</si>
  <si>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>05301 00000</t>
  </si>
  <si>
    <t>05101 00000</t>
  </si>
  <si>
    <t>05201 00000</t>
  </si>
  <si>
    <t>Подпрограмма "Развитие малого и среднего предпринимательства"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</si>
  <si>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</si>
  <si>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Подпрограмма "Онкология"</t>
  </si>
  <si>
    <t>Подпрограмма "Туберкулез"</t>
  </si>
  <si>
    <t>Подпрограмма "ВИЧ"</t>
  </si>
  <si>
    <t>Подпрограмма "Психические растройства"</t>
  </si>
  <si>
    <t xml:space="preserve"> Муниципальная программа Формирование современной городской среды на территории Монгун-Тайгинского кожууна на 2018-2022 годы, сумона Каргы, сумона Моген-Бурен</t>
  </si>
  <si>
    <t xml:space="preserve">                                                                                                                     к Решению Хурала представителей </t>
  </si>
  <si>
    <t>Подпрограмма "Дети чабанов"</t>
  </si>
  <si>
    <t>004 0702 01800 00000</t>
  </si>
  <si>
    <t>004 0702  02001 00000</t>
  </si>
  <si>
    <t>02001 00000</t>
  </si>
  <si>
    <t>004 0702 20000 00000</t>
  </si>
  <si>
    <t>20000 00000</t>
  </si>
  <si>
    <t>806 1101 03000 00000</t>
  </si>
  <si>
    <t xml:space="preserve">005 0800 05000 00000                    </t>
  </si>
  <si>
    <t xml:space="preserve"> Подпрограмма  Создание условий для реализации муниципальной программы</t>
  </si>
  <si>
    <t>0540000000</t>
  </si>
  <si>
    <t xml:space="preserve">  005 0703 05300 00000</t>
  </si>
  <si>
    <t>007 1000 04000 00000</t>
  </si>
  <si>
    <t>04200 00000</t>
  </si>
  <si>
    <t>04100 00000</t>
  </si>
  <si>
    <t xml:space="preserve">003 0405 06100 00000   </t>
  </si>
  <si>
    <t xml:space="preserve">06100 00000   </t>
  </si>
  <si>
    <t xml:space="preserve">003 0405 06200 00000   </t>
  </si>
  <si>
    <t xml:space="preserve">06200 00000   </t>
  </si>
  <si>
    <t xml:space="preserve">003 0412 06300 00000   </t>
  </si>
  <si>
    <t xml:space="preserve">06300 00000   </t>
  </si>
  <si>
    <t xml:space="preserve">003 0405 06400 00000     </t>
  </si>
  <si>
    <t xml:space="preserve">06400 00000   </t>
  </si>
  <si>
    <t>806  0412 08000 00000</t>
  </si>
  <si>
    <t>08000 00000</t>
  </si>
  <si>
    <t>08100 00000</t>
  </si>
  <si>
    <t>806 0314 10000 00000</t>
  </si>
  <si>
    <t>806 0500 1100 000000</t>
  </si>
  <si>
    <t>1100 000000</t>
  </si>
  <si>
    <t>806 0104 12000 00000</t>
  </si>
  <si>
    <t>806 0412 1300000000</t>
  </si>
  <si>
    <t>1300000000</t>
  </si>
  <si>
    <t>806 0909 15000 00000</t>
  </si>
  <si>
    <t>806 0909 16000 00000</t>
  </si>
  <si>
    <t>806 0909 16400 00000</t>
  </si>
  <si>
    <t>16400 00000</t>
  </si>
  <si>
    <t>807 0909 16100 00000</t>
  </si>
  <si>
    <t>16100 00000</t>
  </si>
  <si>
    <t>808 0909 16300 00000</t>
  </si>
  <si>
    <t>16300 00000</t>
  </si>
  <si>
    <t>809 0909 16200 00000</t>
  </si>
  <si>
    <t>16200 00000</t>
  </si>
  <si>
    <t>806 0409 17000 00000</t>
  </si>
  <si>
    <t>007 1006 19000 00000</t>
  </si>
  <si>
    <t>806 0314 24000 00000</t>
  </si>
  <si>
    <t>005 0801 25000 00000</t>
  </si>
  <si>
    <t>Муниципальная прграмма «Развитие ЕДДС администрации муниципального района  Монгун-Тайгинский район Республики Тыва на 2020-2022 годы</t>
  </si>
  <si>
    <t>2700000000</t>
  </si>
  <si>
    <t>806 0309 2700000000</t>
  </si>
  <si>
    <t>Муниципальная программа "Профилактика эктремизма и терроризма на территории муниципального района "Монгун-Тайгинский кожуун РТ» на 2020-2022 годы.</t>
  </si>
  <si>
    <t>28000 00000</t>
  </si>
  <si>
    <t>806 0314 28000 00000</t>
  </si>
  <si>
    <t>Муниципальная программа "Профилактика незаконного потребления наркотических средств и психотропных веществ, наркомании на территроии муниципального района  "Монгун-Тайгинский кожуун РТ» на 2020-2022 годы.</t>
  </si>
  <si>
    <t>806 0314 29000 00000</t>
  </si>
  <si>
    <t>290010 00000</t>
  </si>
  <si>
    <t>3100000000</t>
  </si>
  <si>
    <t>806 0412 3100000000</t>
  </si>
  <si>
    <t>Наименование муниципальных программ</t>
  </si>
  <si>
    <t>Муниципальная программа "Развитие русского языка в муниципальном районе "Монгун-Тайгинский кожуун РТ на 2020-2022годы"</t>
  </si>
  <si>
    <t>004 0702 02100 00000</t>
  </si>
  <si>
    <t>2500000000</t>
  </si>
  <si>
    <t>806  0412 08100 00000</t>
  </si>
  <si>
    <t>2400 000000</t>
  </si>
  <si>
    <t>809 0909 14000 00000</t>
  </si>
  <si>
    <t>Муниципальная программа " Профилактика преступлений  и иных правонарушений в Монгун-Тайгинском кожууне на 2021-2023годы"</t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</si>
  <si>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2021-2023годы»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</si>
  <si>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2021-2023годы"</t>
  </si>
  <si>
    <t>Муниципальная программа "Развитие градостроительства и земельно отношений и градостроительства  Монгун-Тайгинском кожууне на 2020-2022годы"</t>
  </si>
  <si>
    <t>Муниципальная программа " Развитие культуры в Монгун-Тайгинском районе на 2021-2023 годы"</t>
  </si>
  <si>
    <t>Муниципальная программа "Реализация муниципальной национальной политики в муниципальном районе Монгун-Тайгинского кожууна на 2021-2023годы"</t>
  </si>
  <si>
    <t>Муниципальная программа "Предупреждение и борьба  с социально значимыми заболеваниями  в  Монгун-Тайгинском кожууне на 2021-2023 годы"</t>
  </si>
  <si>
    <t>Муниципальная программа "Профилактика особо-опасных инфекций в  Монгун-Тайгинском кожууне на 2021-2023 годы"</t>
  </si>
  <si>
    <t>Муниципальная программа "Социальная поддержка населения  Монгун-Тайгинского кожууна на 2021-2023годы"</t>
  </si>
  <si>
    <t>Муниципальная программа "Доступная среда в Монгун-Тайгинском кожууне на 2021-2023годы"</t>
  </si>
  <si>
    <t>Муниципальная программа "Развитие физической культуры и спорта в  Монгун-Тайгинском кожууне Республики Тыва на 2021-2023 годы"</t>
  </si>
  <si>
    <t>Муниципальная программа "Развитие образования в Монгун-Тайгинском кожууне на 2021-2025годы"</t>
  </si>
  <si>
    <t>Муниципальная программа "Вакцинопрофилактика инфекционных болезней в  Монгун-Тайгинском кожууне" на 2021-2023 годы</t>
  </si>
  <si>
    <t xml:space="preserve">на 2022 год и на плановый период 2023-2024г" </t>
  </si>
  <si>
    <t>Муниципальная программа "Повышение качества образования в общеобразовательных организациях муниципального района "Монгун-Тайгинский кожуун РТ на 2022-2024 годы"</t>
  </si>
  <si>
    <t>Муниципальная программа " Развитие государственных языков в Републике Тыва  в Монгун-Тайгинском кожууне на 2022-2024 годы"</t>
  </si>
  <si>
    <t xml:space="preserve">Подрограмма "Социальная поддержка семьи и детей </t>
  </si>
  <si>
    <t>Подрограмма "Социальная поддержка  старшего поколения, ветеранов и инвалидов, иных категорий граждан</t>
  </si>
  <si>
    <t>Подпрограмма "Развитие под отрасли  живодноводства и растениеводства, переработки и реализации живодноводческой продукции  в Монгун-Тайгинском  районе Республики Тыва"</t>
  </si>
  <si>
    <t>Подпрограмма "Поддержка малых форм  хозяйствования в Монгун-Тайгинском районе Республики Тыва  "</t>
  </si>
  <si>
    <t xml:space="preserve">Подпрограмма "Обеспечение  мероприятий по профилактике и предупреждение нападения волков на домащних животных и для проведения облавы на волков </t>
  </si>
  <si>
    <t>Подпрограмма  "Мелиорация земель в Монгун-Тайгинском районе Республики Тыва";</t>
  </si>
  <si>
    <t>Муниципальной программа «Создание благоприятных условий для ведения бизнеса в Монгун-Тайгинском кожууне на 2021-2023 годы»</t>
  </si>
  <si>
    <t>Муниципальная программа " Профилактика безнадзорности правонарушений среди несовершеннолетних "Поддрежи подростка"на 2022-2024 годы"</t>
  </si>
  <si>
    <t>Муниципальная программа " Жилищно-коммунального хозяйство на 2022-2024 годы Монгун-Тайгинского кожууна Республики Тыва"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</si>
  <si>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2021-2023 годы"</t>
  </si>
  <si>
    <t>Муниципальная программа "Повышение безопасности дорожного движения в Монгун-Тайгинском кожууне на 2022-2024 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</si>
  <si>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2022-2024 годы"</t>
  </si>
  <si>
    <t>Подрограмма "Безопасность образовательных организаций"</t>
  </si>
  <si>
    <t>806 0310 09000 00000</t>
  </si>
  <si>
    <t>Приложение   № 11</t>
  </si>
  <si>
    <t>Муниципальная программа "Создание условий для обеспечения доступным комфортным жильем селького населения в Монгун-Тайгинском районе" на 2021-2023 годы</t>
  </si>
  <si>
    <t>Муниципальная программа Создание условий для обеспечения доступным и комфортным жильем  сельского населения  «Монгун-Тайгинский кожуун Республики Тыва» на 2021 – 2025 годы</t>
  </si>
  <si>
    <t>003 0501 07000 00000</t>
  </si>
  <si>
    <t>806 1004 22000 00000</t>
  </si>
  <si>
    <t>"Об увтержении бюджета</t>
  </si>
  <si>
    <t xml:space="preserve">                            № 218       от      14.12.2021 года</t>
  </si>
  <si>
    <t>% исполнения</t>
  </si>
  <si>
    <t>Уточненный бюджет на 2022 год</t>
  </si>
  <si>
    <t>21300 00000</t>
  </si>
  <si>
    <t>007 1003 04200 00000,      01100 00000</t>
  </si>
  <si>
    <t>007 1003, 1004  04100 00000        01500 00000</t>
  </si>
  <si>
    <t>22000 00000      ожмс</t>
  </si>
  <si>
    <t>33000 00000</t>
  </si>
  <si>
    <t>806 0503 33000 00000</t>
  </si>
  <si>
    <t>Исполнено на 01.10.2022г</t>
  </si>
  <si>
    <t>005 0801 0804 054000000</t>
  </si>
  <si>
    <t>Исполнение бюджетных ассигнований на реализацию муниципальных программ муниципального района                                                                                                         "Монгун-Тайгинский кожуун Республики Тыва" на 2022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</si>
</sst>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.0_ ;\-#,##0.0\ "/>
    <numFmt numFmtId="166" formatCode="#,##0.000_ ;\-#,##0.000\ "/>
    <numFmt numFmtId="167" formatCode="#,##0.00_ ;\-#,##0.00\ "/>
    <numFmt numFmtId="168" formatCode="0.000"/>
    <numFmt numFmtId="169" formatCode="#,##0.000"/>
    <numFmt numFmtId="172" formatCode="#,##0.00000_ ;\-#,##0.00000\ 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0"/>
      <color rgb="FF000000"/>
      <name val="Segoe UI"/>
      <family val="2"/>
      <charset val="204"/>
    </font>
    <font>
      <sz val="10"/>
      <name val="Segoe UI"/>
      <family val="2"/>
      <charset val="204"/>
    </font>
    <font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4" fillId="0" borderId="0"/>
  </cellStyleXfs>
  <cellXfs count="121">
    <xf numFmtId="0" fontId="0" fillId="0" borderId="0" xfId="0"/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/>
    <xf numFmtId="165" fontId="3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justify" vertical="center" wrapText="1"/>
    </xf>
    <xf numFmtId="165" fontId="10" fillId="2" borderId="1" xfId="1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165" fontId="10" fillId="3" borderId="1" xfId="1" applyNumberFormat="1" applyFont="1" applyFill="1" applyBorder="1" applyAlignment="1">
      <alignment horizontal="right" vertical="center"/>
    </xf>
    <xf numFmtId="0" fontId="3" fillId="3" borderId="1" xfId="0" applyFont="1" applyFill="1" applyBorder="1"/>
    <xf numFmtId="165" fontId="3" fillId="3" borderId="1" xfId="0" applyNumberFormat="1" applyFont="1" applyFill="1" applyBorder="1"/>
    <xf numFmtId="0" fontId="3" fillId="3" borderId="0" xfId="0" applyFont="1" applyFill="1"/>
    <xf numFmtId="0" fontId="7" fillId="2" borderId="1" xfId="0" applyFont="1" applyFill="1" applyBorder="1" applyAlignment="1">
      <alignment horizontal="left" wrapText="1"/>
    </xf>
    <xf numFmtId="0" fontId="7" fillId="2" borderId="0" xfId="0" applyFont="1" applyFill="1" applyAlignment="1">
      <alignment horizontal="left" wrapText="1"/>
    </xf>
    <xf numFmtId="0" fontId="9" fillId="2" borderId="1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 vertical="center" wrapText="1"/>
    </xf>
    <xf numFmtId="165" fontId="10" fillId="2" borderId="1" xfId="1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justify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wrapText="1"/>
    </xf>
    <xf numFmtId="49" fontId="13" fillId="2" borderId="0" xfId="0" applyNumberFormat="1" applyFont="1" applyFill="1" applyBorder="1" applyAlignment="1">
      <alignment horizontal="center" vertical="center" wrapText="1"/>
    </xf>
    <xf numFmtId="165" fontId="10" fillId="0" borderId="0" xfId="1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/>
    <xf numFmtId="0" fontId="4" fillId="2" borderId="0" xfId="0" applyFont="1" applyFill="1" applyAlignment="1">
      <alignment horizontal="right" vertical="center"/>
    </xf>
    <xf numFmtId="0" fontId="5" fillId="2" borderId="2" xfId="0" applyFont="1" applyFill="1" applyBorder="1" applyAlignment="1">
      <alignment horizontal="center" vertical="center" wrapText="1"/>
    </xf>
    <xf numFmtId="166" fontId="10" fillId="2" borderId="1" xfId="1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right" vertical="center"/>
    </xf>
    <xf numFmtId="0" fontId="3" fillId="2" borderId="0" xfId="0" applyFont="1" applyFill="1" applyBorder="1"/>
    <xf numFmtId="166" fontId="10" fillId="2" borderId="0" xfId="1" applyNumberFormat="1" applyFont="1" applyFill="1" applyBorder="1" applyAlignment="1">
      <alignment horizontal="center" vertical="center"/>
    </xf>
    <xf numFmtId="0" fontId="3" fillId="2" borderId="0" xfId="0" applyFont="1" applyFill="1"/>
    <xf numFmtId="0" fontId="10" fillId="2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/>
    </xf>
    <xf numFmtId="49" fontId="11" fillId="5" borderId="1" xfId="0" applyNumberFormat="1" applyFont="1" applyFill="1" applyBorder="1" applyAlignment="1">
      <alignment horizontal="center"/>
    </xf>
    <xf numFmtId="0" fontId="12" fillId="5" borderId="1" xfId="0" applyFont="1" applyFill="1" applyBorder="1" applyAlignment="1">
      <alignment horizontal="justify" vertical="center"/>
    </xf>
    <xf numFmtId="49" fontId="11" fillId="5" borderId="1" xfId="0" applyNumberFormat="1" applyFont="1" applyFill="1" applyBorder="1" applyAlignment="1">
      <alignment horizontal="center" vertical="center" wrapText="1"/>
    </xf>
    <xf numFmtId="165" fontId="11" fillId="5" borderId="1" xfId="1" applyNumberFormat="1" applyFont="1" applyFill="1" applyBorder="1" applyAlignment="1">
      <alignment horizontal="right" vertical="center"/>
    </xf>
    <xf numFmtId="166" fontId="10" fillId="5" borderId="1" xfId="1" applyNumberFormat="1" applyFont="1" applyFill="1" applyBorder="1" applyAlignment="1">
      <alignment horizontal="center" vertical="center"/>
    </xf>
    <xf numFmtId="165" fontId="10" fillId="5" borderId="1" xfId="1" applyNumberFormat="1" applyFont="1" applyFill="1" applyBorder="1" applyAlignment="1">
      <alignment horizontal="center" vertical="center"/>
    </xf>
    <xf numFmtId="49" fontId="10" fillId="5" borderId="1" xfId="0" applyNumberFormat="1" applyFont="1" applyFill="1" applyBorder="1" applyAlignment="1">
      <alignment horizont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165" fontId="10" fillId="5" borderId="1" xfId="1" applyNumberFormat="1" applyFont="1" applyFill="1" applyBorder="1" applyAlignment="1">
      <alignment horizontal="right" vertical="center"/>
    </xf>
    <xf numFmtId="49" fontId="10" fillId="5" borderId="1" xfId="0" applyNumberFormat="1" applyFont="1" applyFill="1" applyBorder="1" applyAlignment="1">
      <alignment horizontal="center"/>
    </xf>
    <xf numFmtId="49" fontId="10" fillId="5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/>
    </xf>
    <xf numFmtId="165" fontId="17" fillId="0" borderId="1" xfId="0" applyNumberFormat="1" applyFont="1" applyFill="1" applyBorder="1" applyAlignment="1">
      <alignment horizontal="center"/>
    </xf>
    <xf numFmtId="166" fontId="9" fillId="2" borderId="1" xfId="1" applyNumberFormat="1" applyFont="1" applyFill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/>
    </xf>
    <xf numFmtId="165" fontId="10" fillId="4" borderId="0" xfId="1" applyNumberFormat="1" applyFont="1" applyFill="1" applyBorder="1" applyAlignment="1">
      <alignment horizontal="center" vertical="center"/>
    </xf>
    <xf numFmtId="166" fontId="10" fillId="0" borderId="1" xfId="1" applyNumberFormat="1" applyFont="1" applyFill="1" applyBorder="1" applyAlignment="1">
      <alignment horizontal="center" vertical="center"/>
    </xf>
    <xf numFmtId="167" fontId="10" fillId="0" borderId="1" xfId="1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 wrapText="1"/>
    </xf>
    <xf numFmtId="169" fontId="15" fillId="0" borderId="1" xfId="0" applyNumberFormat="1" applyFont="1" applyBorder="1" applyAlignment="1">
      <alignment horizontal="center"/>
    </xf>
    <xf numFmtId="169" fontId="3" fillId="0" borderId="1" xfId="0" applyNumberFormat="1" applyFont="1" applyFill="1" applyBorder="1" applyAlignment="1">
      <alignment horizontal="center"/>
    </xf>
    <xf numFmtId="169" fontId="16" fillId="0" borderId="1" xfId="0" applyNumberFormat="1" applyFont="1" applyBorder="1" applyAlignment="1">
      <alignment horizontal="center"/>
    </xf>
    <xf numFmtId="169" fontId="17" fillId="0" borderId="1" xfId="0" applyNumberFormat="1" applyFont="1" applyFill="1" applyBorder="1" applyAlignment="1">
      <alignment horizontal="center" vertical="center" wrapText="1"/>
    </xf>
    <xf numFmtId="167" fontId="10" fillId="0" borderId="1" xfId="1" applyNumberFormat="1" applyFont="1" applyFill="1" applyBorder="1" applyAlignment="1">
      <alignment horizontal="center" vertical="center"/>
    </xf>
    <xf numFmtId="167" fontId="10" fillId="2" borderId="1" xfId="1" applyNumberFormat="1" applyFont="1" applyFill="1" applyBorder="1" applyAlignment="1">
      <alignment horizontal="center" vertical="center"/>
    </xf>
    <xf numFmtId="4" fontId="15" fillId="0" borderId="0" xfId="0" applyNumberFormat="1" applyFont="1" applyAlignment="1">
      <alignment horizont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/>
    </xf>
    <xf numFmtId="172" fontId="10" fillId="0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abSelected="1" view="pageBreakPreview" topLeftCell="A8" zoomScaleSheetLayoutView="100" workbookViewId="0">
      <selection activeCell="K13" sqref="K13"/>
    </sheetView>
  </sheetViews>
  <sheetFormatPr defaultColWidth="9.140625" defaultRowHeight="12.75" x14ac:dyDescent="0.2"/>
  <cols>
    <col min="1" max="1" width="5" style="2" customWidth="1"/>
    <col min="2" max="2" width="6.28515625" style="2" customWidth="1"/>
    <col min="3" max="3" width="27.140625" style="2" customWidth="1"/>
    <col min="4" max="4" width="57.5703125" style="2" customWidth="1"/>
    <col min="5" max="5" width="14.85546875" style="2" customWidth="1"/>
    <col min="6" max="6" width="14.42578125" style="10" hidden="1" customWidth="1"/>
    <col min="7" max="7" width="13.42578125" style="3" hidden="1" customWidth="1"/>
    <col min="8" max="8" width="15.28515625" style="66" customWidth="1"/>
    <col min="9" max="9" width="11.140625" style="2" hidden="1" customWidth="1"/>
    <col min="10" max="10" width="12" style="2" hidden="1" customWidth="1"/>
    <col min="11" max="11" width="14.28515625" style="2" customWidth="1"/>
    <col min="12" max="12" width="12.42578125" style="2" customWidth="1"/>
    <col min="13" max="16384" width="9.140625" style="2"/>
  </cols>
  <sheetData>
    <row r="1" spans="1:12" hidden="1" x14ac:dyDescent="0.2">
      <c r="A1" s="113" t="s">
        <v>154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</row>
    <row r="2" spans="1:12" hidden="1" x14ac:dyDescent="0.2">
      <c r="A2" s="3"/>
      <c r="B2" s="3"/>
      <c r="C2" s="3"/>
      <c r="D2" s="113" t="s">
        <v>60</v>
      </c>
      <c r="E2" s="113"/>
      <c r="F2" s="113"/>
      <c r="G2" s="113"/>
      <c r="H2" s="113"/>
      <c r="I2" s="113"/>
      <c r="J2" s="113"/>
      <c r="K2" s="113"/>
      <c r="L2" s="113"/>
    </row>
    <row r="3" spans="1:12" hidden="1" x14ac:dyDescent="0.2">
      <c r="A3" s="113" t="s">
        <v>0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4" spans="1:12" hidden="1" x14ac:dyDescent="0.2">
      <c r="A4" s="113" t="s">
        <v>159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</row>
    <row r="5" spans="1:12" hidden="1" x14ac:dyDescent="0.2">
      <c r="A5" s="113" t="s">
        <v>1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</row>
    <row r="6" spans="1:12" hidden="1" x14ac:dyDescent="0.2">
      <c r="A6" s="113" t="s">
        <v>137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</row>
    <row r="7" spans="1:12" ht="15" hidden="1" customHeight="1" x14ac:dyDescent="0.2">
      <c r="A7" s="4"/>
      <c r="B7" s="4"/>
      <c r="C7" s="4"/>
      <c r="D7" s="4"/>
      <c r="E7" s="113" t="s">
        <v>160</v>
      </c>
      <c r="F7" s="113"/>
      <c r="G7" s="113"/>
      <c r="H7" s="113"/>
      <c r="I7" s="113"/>
      <c r="J7" s="113"/>
      <c r="K7" s="113"/>
      <c r="L7" s="113"/>
    </row>
    <row r="8" spans="1:12" x14ac:dyDescent="0.2">
      <c r="A8" s="4"/>
      <c r="B8" s="4"/>
      <c r="C8" s="4"/>
      <c r="D8" s="4"/>
      <c r="E8" s="4"/>
      <c r="F8" s="5"/>
      <c r="G8" s="4"/>
      <c r="H8" s="59"/>
      <c r="I8" s="1"/>
      <c r="J8" s="1"/>
      <c r="K8" s="1"/>
      <c r="L8" s="1"/>
    </row>
    <row r="9" spans="1:12" ht="15.75" customHeight="1" x14ac:dyDescent="0.2">
      <c r="A9" s="117" t="s">
        <v>171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12" ht="15.75" customHeight="1" x14ac:dyDescent="0.2">
      <c r="A10" s="117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</row>
    <row r="11" spans="1:12" x14ac:dyDescent="0.2">
      <c r="A11" s="6"/>
      <c r="B11" s="6"/>
      <c r="C11" s="6"/>
      <c r="D11" s="6"/>
      <c r="E11" s="6"/>
      <c r="F11" s="2"/>
      <c r="G11" s="7"/>
      <c r="H11" s="60"/>
      <c r="K11" s="118" t="s">
        <v>2</v>
      </c>
      <c r="L11" s="118"/>
    </row>
    <row r="12" spans="1:12" s="10" customFormat="1" ht="48" customHeight="1" x14ac:dyDescent="0.25">
      <c r="A12" s="13"/>
      <c r="B12" s="13" t="s">
        <v>20</v>
      </c>
      <c r="C12" s="13" t="s">
        <v>3</v>
      </c>
      <c r="D12" s="13" t="s">
        <v>117</v>
      </c>
      <c r="E12" s="13" t="s">
        <v>4</v>
      </c>
      <c r="F12" s="14" t="s">
        <v>19</v>
      </c>
      <c r="G12" s="15" t="s">
        <v>24</v>
      </c>
      <c r="H12" s="61" t="s">
        <v>162</v>
      </c>
      <c r="I12" s="9" t="s">
        <v>24</v>
      </c>
      <c r="J12" s="8" t="s">
        <v>23</v>
      </c>
      <c r="K12" s="14" t="s">
        <v>169</v>
      </c>
      <c r="L12" s="14" t="s">
        <v>161</v>
      </c>
    </row>
    <row r="13" spans="1:12" ht="28.5" x14ac:dyDescent="0.2">
      <c r="A13" s="114"/>
      <c r="B13" s="108">
        <v>1</v>
      </c>
      <c r="C13" s="74" t="s">
        <v>5</v>
      </c>
      <c r="D13" s="75" t="s">
        <v>135</v>
      </c>
      <c r="E13" s="76" t="s">
        <v>6</v>
      </c>
      <c r="F13" s="77">
        <f>198758.96-2940</f>
        <v>195818.96</v>
      </c>
      <c r="G13" s="77">
        <v>5753.683</v>
      </c>
      <c r="H13" s="78">
        <f>H14+H15+H16+H17+H18+H19+H20+H22+H23+H24+H25</f>
        <v>325149.76065000001</v>
      </c>
      <c r="I13" s="78">
        <f t="shared" ref="I13:K13" si="0">I14+I15+I16+I17+I18+I19+I20+I22</f>
        <v>0</v>
      </c>
      <c r="J13" s="78">
        <f t="shared" si="0"/>
        <v>0</v>
      </c>
      <c r="K13" s="78">
        <f t="shared" si="0"/>
        <v>281751.06492000003</v>
      </c>
      <c r="L13" s="79">
        <f>K13/H13*100</f>
        <v>86.652705619944925</v>
      </c>
    </row>
    <row r="14" spans="1:12" ht="15" x14ac:dyDescent="0.25">
      <c r="A14" s="115"/>
      <c r="B14" s="109"/>
      <c r="C14" s="18" t="s">
        <v>30</v>
      </c>
      <c r="D14" s="19" t="s">
        <v>28</v>
      </c>
      <c r="E14" s="20" t="s">
        <v>26</v>
      </c>
      <c r="F14" s="21"/>
      <c r="G14" s="21"/>
      <c r="H14" s="69">
        <v>102175.06316999999</v>
      </c>
      <c r="I14" s="11"/>
      <c r="J14" s="12"/>
      <c r="K14" s="101">
        <v>91048.335680000004</v>
      </c>
      <c r="L14" s="28">
        <f t="shared" ref="L14:L66" si="1">K14/H14*100</f>
        <v>89.110133975168466</v>
      </c>
    </row>
    <row r="15" spans="1:12" ht="15" x14ac:dyDescent="0.25">
      <c r="A15" s="115"/>
      <c r="B15" s="109"/>
      <c r="C15" s="18" t="s">
        <v>27</v>
      </c>
      <c r="D15" s="19" t="s">
        <v>29</v>
      </c>
      <c r="E15" s="17" t="s">
        <v>25</v>
      </c>
      <c r="F15" s="21"/>
      <c r="G15" s="21"/>
      <c r="H15" s="69">
        <v>204360.90101999999</v>
      </c>
      <c r="I15" s="11"/>
      <c r="J15" s="12"/>
      <c r="K15" s="95">
        <v>174715.33389000001</v>
      </c>
      <c r="L15" s="28">
        <f t="shared" si="1"/>
        <v>85.493522987012724</v>
      </c>
    </row>
    <row r="16" spans="1:12" ht="30" x14ac:dyDescent="0.25">
      <c r="A16" s="115"/>
      <c r="B16" s="109"/>
      <c r="C16" s="18" t="s">
        <v>32</v>
      </c>
      <c r="D16" s="19" t="s">
        <v>31</v>
      </c>
      <c r="E16" s="17" t="s">
        <v>33</v>
      </c>
      <c r="F16" s="21"/>
      <c r="G16" s="21"/>
      <c r="H16" s="69">
        <v>13008.206459999999</v>
      </c>
      <c r="I16" s="11"/>
      <c r="J16" s="12"/>
      <c r="K16" s="95">
        <v>12032.587890000001</v>
      </c>
      <c r="L16" s="28">
        <f t="shared" si="1"/>
        <v>92.499976280358027</v>
      </c>
    </row>
    <row r="17" spans="1:12" ht="15" x14ac:dyDescent="0.25">
      <c r="A17" s="115"/>
      <c r="B17" s="109"/>
      <c r="C17" s="18" t="s">
        <v>35</v>
      </c>
      <c r="D17" s="19" t="s">
        <v>34</v>
      </c>
      <c r="E17" s="17" t="s">
        <v>36</v>
      </c>
      <c r="F17" s="21"/>
      <c r="G17" s="21"/>
      <c r="H17" s="62">
        <v>3724.89</v>
      </c>
      <c r="I17" s="11"/>
      <c r="J17" s="12"/>
      <c r="K17" s="96">
        <v>3519.55555</v>
      </c>
      <c r="L17" s="28">
        <f t="shared" si="1"/>
        <v>94.48750298666539</v>
      </c>
    </row>
    <row r="18" spans="1:12" ht="15" x14ac:dyDescent="0.25">
      <c r="A18" s="115"/>
      <c r="B18" s="109"/>
      <c r="C18" s="18" t="s">
        <v>37</v>
      </c>
      <c r="D18" s="19" t="s">
        <v>152</v>
      </c>
      <c r="E18" s="17" t="s">
        <v>38</v>
      </c>
      <c r="F18" s="21"/>
      <c r="G18" s="21"/>
      <c r="H18" s="62">
        <v>0</v>
      </c>
      <c r="I18" s="11"/>
      <c r="J18" s="12"/>
      <c r="K18" s="73">
        <v>0</v>
      </c>
      <c r="L18" s="28">
        <v>0</v>
      </c>
    </row>
    <row r="19" spans="1:12" ht="30" x14ac:dyDescent="0.25">
      <c r="A19" s="115"/>
      <c r="B19" s="109"/>
      <c r="C19" s="18" t="s">
        <v>40</v>
      </c>
      <c r="D19" s="19" t="s">
        <v>39</v>
      </c>
      <c r="E19" s="17" t="s">
        <v>41</v>
      </c>
      <c r="F19" s="21"/>
      <c r="G19" s="21"/>
      <c r="H19" s="62">
        <v>0</v>
      </c>
      <c r="I19" s="11"/>
      <c r="J19" s="12"/>
      <c r="K19" s="73">
        <v>0</v>
      </c>
      <c r="L19" s="28">
        <v>0</v>
      </c>
    </row>
    <row r="20" spans="1:12" ht="30" x14ac:dyDescent="0.25">
      <c r="A20" s="115"/>
      <c r="B20" s="109"/>
      <c r="C20" s="18" t="s">
        <v>43</v>
      </c>
      <c r="D20" s="19" t="s">
        <v>42</v>
      </c>
      <c r="E20" s="17" t="s">
        <v>44</v>
      </c>
      <c r="F20" s="21"/>
      <c r="G20" s="21"/>
      <c r="H20" s="62">
        <v>0</v>
      </c>
      <c r="I20" s="11"/>
      <c r="J20" s="12"/>
      <c r="K20" s="73">
        <v>0</v>
      </c>
      <c r="L20" s="28">
        <v>0</v>
      </c>
    </row>
    <row r="21" spans="1:12" ht="45" hidden="1" customHeight="1" x14ac:dyDescent="0.25">
      <c r="A21" s="115"/>
      <c r="B21" s="109"/>
      <c r="C21" s="18" t="s">
        <v>22</v>
      </c>
      <c r="D21" s="19" t="s">
        <v>18</v>
      </c>
      <c r="E21" s="20" t="s">
        <v>21</v>
      </c>
      <c r="F21" s="21">
        <v>100</v>
      </c>
      <c r="G21" s="21">
        <v>-100</v>
      </c>
      <c r="H21" s="63">
        <f>F21+G21</f>
        <v>0</v>
      </c>
      <c r="I21" s="11"/>
      <c r="J21" s="12">
        <f t="shared" ref="J21" si="2">H21+I21</f>
        <v>0</v>
      </c>
      <c r="K21" s="70"/>
      <c r="L21" s="28" t="e">
        <f t="shared" si="1"/>
        <v>#DIV/0!</v>
      </c>
    </row>
    <row r="22" spans="1:12" ht="15" x14ac:dyDescent="0.25">
      <c r="A22" s="116"/>
      <c r="B22" s="110"/>
      <c r="C22" s="18" t="s">
        <v>62</v>
      </c>
      <c r="D22" s="19" t="s">
        <v>61</v>
      </c>
      <c r="E22" s="17" t="s">
        <v>44</v>
      </c>
      <c r="F22" s="21"/>
      <c r="G22" s="21"/>
      <c r="H22" s="62">
        <f>1730.7+30</f>
        <v>1760.7</v>
      </c>
      <c r="I22" s="11"/>
      <c r="J22" s="12"/>
      <c r="K22" s="71">
        <v>435.25191000000001</v>
      </c>
      <c r="L22" s="28">
        <f t="shared" si="1"/>
        <v>24.720390185721588</v>
      </c>
    </row>
    <row r="23" spans="1:12" ht="57" x14ac:dyDescent="0.25">
      <c r="A23" s="22"/>
      <c r="B23" s="22">
        <v>2</v>
      </c>
      <c r="C23" s="18" t="s">
        <v>65</v>
      </c>
      <c r="D23" s="23" t="s">
        <v>138</v>
      </c>
      <c r="E23" s="17" t="s">
        <v>66</v>
      </c>
      <c r="F23" s="21"/>
      <c r="G23" s="21"/>
      <c r="H23" s="62">
        <v>30</v>
      </c>
      <c r="I23" s="11"/>
      <c r="J23" s="12"/>
      <c r="K23" s="72">
        <v>30</v>
      </c>
      <c r="L23" s="28">
        <f t="shared" si="1"/>
        <v>100</v>
      </c>
    </row>
    <row r="24" spans="1:12" ht="42.75" x14ac:dyDescent="0.25">
      <c r="A24" s="22"/>
      <c r="B24" s="22">
        <v>3</v>
      </c>
      <c r="C24" s="18" t="s">
        <v>119</v>
      </c>
      <c r="D24" s="23" t="s">
        <v>118</v>
      </c>
      <c r="E24" s="17" t="s">
        <v>163</v>
      </c>
      <c r="F24" s="21"/>
      <c r="G24" s="21"/>
      <c r="H24" s="62">
        <v>40</v>
      </c>
      <c r="I24" s="11"/>
      <c r="J24" s="12"/>
      <c r="K24" s="72">
        <v>40</v>
      </c>
      <c r="L24" s="28">
        <f t="shared" si="1"/>
        <v>100</v>
      </c>
    </row>
    <row r="25" spans="1:12" ht="42.75" x14ac:dyDescent="0.25">
      <c r="A25" s="22"/>
      <c r="B25" s="22">
        <v>4</v>
      </c>
      <c r="C25" s="18" t="s">
        <v>63</v>
      </c>
      <c r="D25" s="23" t="s">
        <v>139</v>
      </c>
      <c r="E25" s="17" t="s">
        <v>64</v>
      </c>
      <c r="F25" s="21">
        <v>0</v>
      </c>
      <c r="G25" s="21">
        <v>100</v>
      </c>
      <c r="H25" s="62">
        <v>50</v>
      </c>
      <c r="I25" s="11"/>
      <c r="J25" s="12">
        <f>H25+I25</f>
        <v>50</v>
      </c>
      <c r="K25" s="72">
        <v>50</v>
      </c>
      <c r="L25" s="28">
        <f t="shared" si="1"/>
        <v>100</v>
      </c>
    </row>
    <row r="26" spans="1:12" ht="28.5" x14ac:dyDescent="0.25">
      <c r="A26" s="108"/>
      <c r="B26" s="108">
        <v>5</v>
      </c>
      <c r="C26" s="80" t="s">
        <v>68</v>
      </c>
      <c r="D26" s="75" t="s">
        <v>128</v>
      </c>
      <c r="E26" s="81" t="s">
        <v>8</v>
      </c>
      <c r="F26" s="82">
        <f>25691.6+50</f>
        <v>25741.599999999999</v>
      </c>
      <c r="G26" s="82">
        <v>200</v>
      </c>
      <c r="H26" s="78">
        <f>H27+H28+H29+H30+H31</f>
        <v>61029.367679999996</v>
      </c>
      <c r="I26" s="78">
        <f t="shared" ref="I26:K26" si="3">I27+I28+I29+I30+I31</f>
        <v>0</v>
      </c>
      <c r="J26" s="78">
        <f t="shared" si="3"/>
        <v>0</v>
      </c>
      <c r="K26" s="78">
        <f t="shared" si="3"/>
        <v>53152.562999999995</v>
      </c>
      <c r="L26" s="79">
        <f t="shared" si="1"/>
        <v>87.093419153052579</v>
      </c>
    </row>
    <row r="27" spans="1:12" ht="15" x14ac:dyDescent="0.25">
      <c r="A27" s="109"/>
      <c r="B27" s="109"/>
      <c r="C27" s="24" t="s">
        <v>48</v>
      </c>
      <c r="D27" s="19" t="s">
        <v>46</v>
      </c>
      <c r="E27" s="17" t="s">
        <v>51</v>
      </c>
      <c r="F27" s="21"/>
      <c r="G27" s="21"/>
      <c r="H27" s="88">
        <v>8532.6959700000007</v>
      </c>
      <c r="I27" s="85"/>
      <c r="J27" s="86"/>
      <c r="K27" s="97">
        <v>7471.0835900000002</v>
      </c>
      <c r="L27" s="28">
        <f t="shared" si="1"/>
        <v>87.558300638713604</v>
      </c>
    </row>
    <row r="28" spans="1:12" ht="30" x14ac:dyDescent="0.25">
      <c r="A28" s="109"/>
      <c r="B28" s="109"/>
      <c r="C28" s="24" t="s">
        <v>49</v>
      </c>
      <c r="D28" s="19" t="s">
        <v>47</v>
      </c>
      <c r="E28" s="17" t="s">
        <v>52</v>
      </c>
      <c r="F28" s="21"/>
      <c r="G28" s="21"/>
      <c r="H28" s="88">
        <v>20382.259770000001</v>
      </c>
      <c r="I28" s="85"/>
      <c r="J28" s="86"/>
      <c r="K28" s="97">
        <v>16941.1937</v>
      </c>
      <c r="L28" s="28">
        <f t="shared" si="1"/>
        <v>83.117347591336284</v>
      </c>
    </row>
    <row r="29" spans="1:12" ht="30" x14ac:dyDescent="0.25">
      <c r="A29" s="110"/>
      <c r="B29" s="109"/>
      <c r="C29" s="24" t="s">
        <v>71</v>
      </c>
      <c r="D29" s="19" t="s">
        <v>45</v>
      </c>
      <c r="E29" s="17" t="s">
        <v>50</v>
      </c>
      <c r="F29" s="21"/>
      <c r="G29" s="21"/>
      <c r="H29" s="88">
        <v>27483.062519999999</v>
      </c>
      <c r="I29" s="85"/>
      <c r="J29" s="86"/>
      <c r="K29" s="97">
        <v>25300.17455</v>
      </c>
      <c r="L29" s="28">
        <f t="shared" si="1"/>
        <v>92.057333608976549</v>
      </c>
    </row>
    <row r="30" spans="1:12" ht="36.6" customHeight="1" x14ac:dyDescent="0.25">
      <c r="A30" s="25"/>
      <c r="B30" s="109"/>
      <c r="C30" s="24" t="s">
        <v>170</v>
      </c>
      <c r="D30" s="26" t="s">
        <v>69</v>
      </c>
      <c r="E30" s="17" t="s">
        <v>70</v>
      </c>
      <c r="F30" s="21"/>
      <c r="G30" s="21"/>
      <c r="H30" s="88">
        <v>4112.3507399999999</v>
      </c>
      <c r="I30" s="85"/>
      <c r="J30" s="86"/>
      <c r="K30" s="97">
        <v>3400.3111600000002</v>
      </c>
      <c r="L30" s="28">
        <f t="shared" si="1"/>
        <v>82.685339237382266</v>
      </c>
    </row>
    <row r="31" spans="1:12" ht="56.25" customHeight="1" x14ac:dyDescent="0.2">
      <c r="A31" s="30"/>
      <c r="B31" s="30">
        <v>6</v>
      </c>
      <c r="C31" s="49" t="s">
        <v>105</v>
      </c>
      <c r="D31" s="23" t="s">
        <v>129</v>
      </c>
      <c r="E31" s="17" t="s">
        <v>120</v>
      </c>
      <c r="F31" s="21"/>
      <c r="G31" s="21"/>
      <c r="H31" s="87">
        <v>518.99868000000004</v>
      </c>
      <c r="I31" s="85"/>
      <c r="J31" s="86"/>
      <c r="K31" s="98">
        <f>39.8</f>
        <v>39.799999999999997</v>
      </c>
      <c r="L31" s="28">
        <f t="shared" si="1"/>
        <v>7.6686129529269706</v>
      </c>
    </row>
    <row r="32" spans="1:12" ht="45" customHeight="1" x14ac:dyDescent="0.25">
      <c r="A32" s="108"/>
      <c r="B32" s="108">
        <v>7</v>
      </c>
      <c r="C32" s="83" t="s">
        <v>72</v>
      </c>
      <c r="D32" s="75" t="s">
        <v>132</v>
      </c>
      <c r="E32" s="81" t="s">
        <v>7</v>
      </c>
      <c r="F32" s="82">
        <v>46987.199999999997</v>
      </c>
      <c r="G32" s="82">
        <f t="shared" ref="G32:G63" si="4">H32-F32</f>
        <v>90766.924509999997</v>
      </c>
      <c r="H32" s="79">
        <f>H33+H34</f>
        <v>137754.12450999999</v>
      </c>
      <c r="I32" s="79">
        <f t="shared" ref="I32:K32" si="5">I33+I34</f>
        <v>0</v>
      </c>
      <c r="J32" s="79">
        <f t="shared" si="5"/>
        <v>0</v>
      </c>
      <c r="K32" s="79">
        <f t="shared" si="5"/>
        <v>96413.625029999996</v>
      </c>
      <c r="L32" s="79">
        <f t="shared" si="1"/>
        <v>69.989646678783132</v>
      </c>
    </row>
    <row r="33" spans="1:13" ht="30" x14ac:dyDescent="0.25">
      <c r="A33" s="109"/>
      <c r="B33" s="109"/>
      <c r="C33" s="24" t="s">
        <v>164</v>
      </c>
      <c r="D33" s="27" t="s">
        <v>141</v>
      </c>
      <c r="E33" s="17" t="s">
        <v>73</v>
      </c>
      <c r="F33" s="21"/>
      <c r="G33" s="21"/>
      <c r="H33" s="28">
        <v>8065.7830000000004</v>
      </c>
      <c r="I33" s="11"/>
      <c r="J33" s="12"/>
      <c r="K33" s="94">
        <v>2697.6716900000001</v>
      </c>
      <c r="L33" s="28">
        <f t="shared" si="1"/>
        <v>33.445874876623883</v>
      </c>
    </row>
    <row r="34" spans="1:13" ht="30" x14ac:dyDescent="0.25">
      <c r="A34" s="110"/>
      <c r="B34" s="110"/>
      <c r="C34" s="24" t="s">
        <v>165</v>
      </c>
      <c r="D34" s="27" t="s">
        <v>140</v>
      </c>
      <c r="E34" s="17" t="s">
        <v>74</v>
      </c>
      <c r="F34" s="21"/>
      <c r="G34" s="21"/>
      <c r="H34" s="28">
        <v>129688.34151</v>
      </c>
      <c r="I34" s="11"/>
      <c r="J34" s="12"/>
      <c r="K34" s="94">
        <v>93715.953339999993</v>
      </c>
      <c r="L34" s="28">
        <f t="shared" si="1"/>
        <v>72.262434887235997</v>
      </c>
    </row>
    <row r="35" spans="1:13" ht="28.5" x14ac:dyDescent="0.25">
      <c r="A35" s="30"/>
      <c r="B35" s="30">
        <v>8</v>
      </c>
      <c r="C35" s="18" t="s">
        <v>103</v>
      </c>
      <c r="D35" s="23" t="s">
        <v>133</v>
      </c>
      <c r="E35" s="17" t="s">
        <v>16</v>
      </c>
      <c r="F35" s="21"/>
      <c r="G35" s="21"/>
      <c r="H35" s="28">
        <v>28</v>
      </c>
      <c r="I35" s="11"/>
      <c r="J35" s="12"/>
      <c r="K35" s="72">
        <v>0</v>
      </c>
      <c r="L35" s="28">
        <f t="shared" si="1"/>
        <v>0</v>
      </c>
    </row>
    <row r="36" spans="1:13" ht="71.25" x14ac:dyDescent="0.2">
      <c r="A36" s="108"/>
      <c r="B36" s="108">
        <v>9</v>
      </c>
      <c r="C36" s="84" t="s">
        <v>75</v>
      </c>
      <c r="D36" s="75" t="s">
        <v>126</v>
      </c>
      <c r="E36" s="81" t="s">
        <v>76</v>
      </c>
      <c r="F36" s="82">
        <v>93.04</v>
      </c>
      <c r="G36" s="82">
        <f t="shared" si="4"/>
        <v>527.96</v>
      </c>
      <c r="H36" s="79">
        <f>H37+H38+H39+H40</f>
        <v>621</v>
      </c>
      <c r="I36" s="79">
        <f t="shared" ref="I36:K36" si="6">I37+I38+I39+I40</f>
        <v>0</v>
      </c>
      <c r="J36" s="79">
        <f t="shared" si="6"/>
        <v>621</v>
      </c>
      <c r="K36" s="79">
        <f t="shared" si="6"/>
        <v>607</v>
      </c>
      <c r="L36" s="79">
        <f t="shared" si="1"/>
        <v>97.745571658615134</v>
      </c>
    </row>
    <row r="37" spans="1:13" ht="60" x14ac:dyDescent="0.25">
      <c r="A37" s="109"/>
      <c r="B37" s="109"/>
      <c r="C37" s="18" t="s">
        <v>75</v>
      </c>
      <c r="D37" s="19" t="s">
        <v>142</v>
      </c>
      <c r="E37" s="20" t="s">
        <v>76</v>
      </c>
      <c r="F37" s="21"/>
      <c r="G37" s="21"/>
      <c r="H37" s="28">
        <v>563</v>
      </c>
      <c r="I37" s="11"/>
      <c r="J37" s="12">
        <f t="shared" ref="J37:J43" si="7">H37+I37</f>
        <v>563</v>
      </c>
      <c r="K37" s="72">
        <v>563</v>
      </c>
      <c r="L37" s="28">
        <f t="shared" si="1"/>
        <v>100</v>
      </c>
    </row>
    <row r="38" spans="1:13" ht="30" x14ac:dyDescent="0.25">
      <c r="A38" s="109"/>
      <c r="B38" s="109"/>
      <c r="C38" s="18" t="s">
        <v>77</v>
      </c>
      <c r="D38" s="19" t="s">
        <v>143</v>
      </c>
      <c r="E38" s="20" t="s">
        <v>78</v>
      </c>
      <c r="F38" s="21"/>
      <c r="G38" s="21"/>
      <c r="H38" s="28">
        <v>0</v>
      </c>
      <c r="I38" s="11"/>
      <c r="J38" s="12">
        <f t="shared" si="7"/>
        <v>0</v>
      </c>
      <c r="K38" s="11"/>
      <c r="L38" s="28">
        <v>0</v>
      </c>
    </row>
    <row r="39" spans="1:13" ht="45" x14ac:dyDescent="0.25">
      <c r="A39" s="110"/>
      <c r="B39" s="110"/>
      <c r="C39" s="18" t="s">
        <v>79</v>
      </c>
      <c r="D39" s="19" t="s">
        <v>144</v>
      </c>
      <c r="E39" s="20" t="s">
        <v>80</v>
      </c>
      <c r="F39" s="21"/>
      <c r="G39" s="21"/>
      <c r="H39" s="28">
        <v>58</v>
      </c>
      <c r="I39" s="11"/>
      <c r="J39" s="12">
        <f t="shared" si="7"/>
        <v>58</v>
      </c>
      <c r="K39" s="72">
        <v>44</v>
      </c>
      <c r="L39" s="28">
        <f t="shared" si="1"/>
        <v>75.862068965517238</v>
      </c>
    </row>
    <row r="40" spans="1:13" ht="30.6" customHeight="1" x14ac:dyDescent="0.25">
      <c r="A40" s="29"/>
      <c r="B40" s="29"/>
      <c r="C40" s="18" t="s">
        <v>81</v>
      </c>
      <c r="D40" s="19" t="s">
        <v>145</v>
      </c>
      <c r="E40" s="20" t="s">
        <v>82</v>
      </c>
      <c r="F40" s="21"/>
      <c r="G40" s="21"/>
      <c r="H40" s="28">
        <v>0</v>
      </c>
      <c r="I40" s="11"/>
      <c r="J40" s="12">
        <f t="shared" si="7"/>
        <v>0</v>
      </c>
      <c r="K40" s="11"/>
      <c r="L40" s="28">
        <v>0</v>
      </c>
    </row>
    <row r="41" spans="1:13" ht="57" x14ac:dyDescent="0.25">
      <c r="A41" s="22"/>
      <c r="B41" s="68">
        <v>10</v>
      </c>
      <c r="C41" s="49" t="s">
        <v>157</v>
      </c>
      <c r="D41" s="50" t="s">
        <v>155</v>
      </c>
      <c r="E41" s="20" t="s">
        <v>17</v>
      </c>
      <c r="F41" s="21">
        <v>75</v>
      </c>
      <c r="G41" s="21">
        <f t="shared" ref="G41" si="8">H41-F41</f>
        <v>-75</v>
      </c>
      <c r="H41" s="90">
        <v>0</v>
      </c>
      <c r="I41" s="11">
        <v>-166.96</v>
      </c>
      <c r="J41" s="12">
        <f t="shared" si="7"/>
        <v>-166.96</v>
      </c>
      <c r="K41" s="72">
        <v>0</v>
      </c>
      <c r="L41" s="28">
        <v>0</v>
      </c>
      <c r="M41" s="89"/>
    </row>
    <row r="42" spans="1:13" ht="45" customHeight="1" x14ac:dyDescent="0.25">
      <c r="A42" s="105"/>
      <c r="B42" s="111">
        <v>11</v>
      </c>
      <c r="C42" s="83" t="s">
        <v>83</v>
      </c>
      <c r="D42" s="75" t="s">
        <v>146</v>
      </c>
      <c r="E42" s="81" t="s">
        <v>84</v>
      </c>
      <c r="F42" s="82">
        <v>300</v>
      </c>
      <c r="G42" s="82">
        <f t="shared" si="4"/>
        <v>-275</v>
      </c>
      <c r="H42" s="79">
        <f>H43</f>
        <v>25</v>
      </c>
      <c r="I42" s="79">
        <f t="shared" ref="I42:K42" si="9">I43</f>
        <v>0</v>
      </c>
      <c r="J42" s="79">
        <f t="shared" si="9"/>
        <v>25</v>
      </c>
      <c r="K42" s="79">
        <f t="shared" si="9"/>
        <v>0</v>
      </c>
      <c r="L42" s="79">
        <f t="shared" si="1"/>
        <v>0</v>
      </c>
    </row>
    <row r="43" spans="1:13" ht="18" customHeight="1" x14ac:dyDescent="0.25">
      <c r="A43" s="106"/>
      <c r="B43" s="112"/>
      <c r="C43" s="42" t="s">
        <v>121</v>
      </c>
      <c r="D43" s="40" t="s">
        <v>53</v>
      </c>
      <c r="E43" s="43" t="s">
        <v>85</v>
      </c>
      <c r="F43" s="44"/>
      <c r="G43" s="44"/>
      <c r="H43" s="91">
        <v>25</v>
      </c>
      <c r="I43" s="92"/>
      <c r="J43" s="92">
        <f t="shared" si="7"/>
        <v>25</v>
      </c>
      <c r="K43" s="92">
        <v>0</v>
      </c>
      <c r="L43" s="28">
        <f t="shared" si="1"/>
        <v>0</v>
      </c>
    </row>
    <row r="44" spans="1:13" ht="46.5" customHeight="1" x14ac:dyDescent="0.25">
      <c r="A44" s="106"/>
      <c r="B44" s="48">
        <v>12</v>
      </c>
      <c r="C44" s="18" t="s">
        <v>153</v>
      </c>
      <c r="D44" s="45" t="s">
        <v>125</v>
      </c>
      <c r="E44" s="20" t="s">
        <v>9</v>
      </c>
      <c r="F44" s="21">
        <v>150</v>
      </c>
      <c r="G44" s="21">
        <f t="shared" si="4"/>
        <v>72.990000000000009</v>
      </c>
      <c r="H44" s="93">
        <v>222.99</v>
      </c>
      <c r="I44" s="11"/>
      <c r="J44" s="12"/>
      <c r="K44" s="94">
        <v>79.852680000000007</v>
      </c>
      <c r="L44" s="28">
        <f t="shared" si="1"/>
        <v>35.80998251042648</v>
      </c>
    </row>
    <row r="45" spans="1:13" ht="47.25" customHeight="1" x14ac:dyDescent="0.25">
      <c r="A45" s="107"/>
      <c r="B45" s="48">
        <v>13</v>
      </c>
      <c r="C45" s="18" t="s">
        <v>86</v>
      </c>
      <c r="D45" s="23" t="s">
        <v>124</v>
      </c>
      <c r="E45" s="20" t="s">
        <v>10</v>
      </c>
      <c r="F45" s="21">
        <v>115</v>
      </c>
      <c r="G45" s="21">
        <f t="shared" si="4"/>
        <v>-35</v>
      </c>
      <c r="H45" s="93">
        <v>80</v>
      </c>
      <c r="I45" s="11"/>
      <c r="J45" s="12"/>
      <c r="K45" s="72">
        <v>0</v>
      </c>
      <c r="L45" s="28">
        <f t="shared" si="1"/>
        <v>0</v>
      </c>
    </row>
    <row r="46" spans="1:13" ht="57" x14ac:dyDescent="0.25">
      <c r="A46" s="22"/>
      <c r="B46" s="22">
        <v>14</v>
      </c>
      <c r="C46" s="18" t="s">
        <v>104</v>
      </c>
      <c r="D46" s="46" t="s">
        <v>147</v>
      </c>
      <c r="E46" s="20" t="s">
        <v>122</v>
      </c>
      <c r="F46" s="21"/>
      <c r="G46" s="21"/>
      <c r="H46" s="93">
        <f>60+1134.035</f>
        <v>1194.0350000000001</v>
      </c>
      <c r="I46" s="11"/>
      <c r="J46" s="12">
        <f>H44+I46</f>
        <v>222.99</v>
      </c>
      <c r="K46" s="72">
        <v>0</v>
      </c>
      <c r="L46" s="28">
        <f t="shared" si="1"/>
        <v>0</v>
      </c>
    </row>
    <row r="47" spans="1:13" ht="42.75" customHeight="1" x14ac:dyDescent="0.25">
      <c r="A47" s="22"/>
      <c r="B47" s="22">
        <v>15</v>
      </c>
      <c r="C47" s="18" t="s">
        <v>111</v>
      </c>
      <c r="D47" s="41" t="s">
        <v>109</v>
      </c>
      <c r="E47" s="20" t="s">
        <v>110</v>
      </c>
      <c r="F47" s="21"/>
      <c r="G47" s="21"/>
      <c r="H47" s="93">
        <v>40</v>
      </c>
      <c r="I47" s="11"/>
      <c r="J47" s="12"/>
      <c r="K47" s="72">
        <v>0</v>
      </c>
      <c r="L47" s="28">
        <f t="shared" si="1"/>
        <v>0</v>
      </c>
    </row>
    <row r="48" spans="1:13" ht="42.75" customHeight="1" x14ac:dyDescent="0.25">
      <c r="A48" s="22"/>
      <c r="B48" s="22">
        <v>16</v>
      </c>
      <c r="C48" s="18" t="s">
        <v>113</v>
      </c>
      <c r="D48" s="47" t="s">
        <v>112</v>
      </c>
      <c r="E48" s="20" t="s">
        <v>114</v>
      </c>
      <c r="F48" s="21"/>
      <c r="G48" s="21"/>
      <c r="H48" s="93">
        <v>15</v>
      </c>
      <c r="I48" s="11"/>
      <c r="J48" s="12"/>
      <c r="K48" s="72">
        <v>0</v>
      </c>
      <c r="L48" s="28">
        <f t="shared" si="1"/>
        <v>0</v>
      </c>
    </row>
    <row r="49" spans="1:12" ht="42.75" x14ac:dyDescent="0.25">
      <c r="A49" s="22"/>
      <c r="B49" s="22">
        <v>17</v>
      </c>
      <c r="C49" s="18" t="s">
        <v>87</v>
      </c>
      <c r="D49" s="46" t="s">
        <v>148</v>
      </c>
      <c r="E49" s="20" t="s">
        <v>88</v>
      </c>
      <c r="F49" s="21">
        <f>55413.2+198.49</f>
        <v>55611.689999999995</v>
      </c>
      <c r="G49" s="21">
        <f t="shared" si="4"/>
        <v>-53477.830999999998</v>
      </c>
      <c r="H49" s="93">
        <v>2133.8589999999999</v>
      </c>
      <c r="I49" s="11"/>
      <c r="J49" s="12">
        <f>H45+I49</f>
        <v>80</v>
      </c>
      <c r="K49" s="72">
        <v>390.01028000000002</v>
      </c>
      <c r="L49" s="28">
        <f t="shared" si="1"/>
        <v>18.2772282517261</v>
      </c>
    </row>
    <row r="50" spans="1:12" ht="71.25" x14ac:dyDescent="0.25">
      <c r="A50" s="22"/>
      <c r="B50" s="22">
        <v>18</v>
      </c>
      <c r="C50" s="18" t="s">
        <v>89</v>
      </c>
      <c r="D50" s="46" t="s">
        <v>149</v>
      </c>
      <c r="E50" s="20" t="s">
        <v>11</v>
      </c>
      <c r="F50" s="21">
        <v>10</v>
      </c>
      <c r="G50" s="21">
        <f t="shared" si="4"/>
        <v>10</v>
      </c>
      <c r="H50" s="93">
        <v>20</v>
      </c>
      <c r="I50" s="11">
        <v>7799.99</v>
      </c>
      <c r="J50" s="12">
        <f>H49+I50</f>
        <v>9933.8490000000002</v>
      </c>
      <c r="K50" s="72">
        <v>8.9</v>
      </c>
      <c r="L50" s="28">
        <f t="shared" si="1"/>
        <v>44.5</v>
      </c>
    </row>
    <row r="51" spans="1:12" ht="57" hidden="1" x14ac:dyDescent="0.25">
      <c r="A51" s="22"/>
      <c r="B51" s="22">
        <v>13</v>
      </c>
      <c r="C51" s="32" t="s">
        <v>90</v>
      </c>
      <c r="D51" s="23" t="s">
        <v>54</v>
      </c>
      <c r="E51" s="33" t="s">
        <v>91</v>
      </c>
      <c r="F51" s="34">
        <v>726.3</v>
      </c>
      <c r="G51" s="34">
        <f t="shared" si="4"/>
        <v>-726.3</v>
      </c>
      <c r="H51" s="93">
        <v>0</v>
      </c>
      <c r="I51" s="11"/>
      <c r="J51" s="12" t="e">
        <f>#REF!+I51</f>
        <v>#REF!</v>
      </c>
      <c r="K51" s="11"/>
      <c r="L51" s="28" t="e">
        <f t="shared" si="1"/>
        <v>#DIV/0!</v>
      </c>
    </row>
    <row r="52" spans="1:12" ht="42.75" x14ac:dyDescent="0.25">
      <c r="A52" s="22"/>
      <c r="B52" s="22">
        <v>19</v>
      </c>
      <c r="C52" s="18" t="s">
        <v>92</v>
      </c>
      <c r="D52" s="46" t="s">
        <v>136</v>
      </c>
      <c r="E52" s="20" t="s">
        <v>13</v>
      </c>
      <c r="F52" s="21">
        <v>50</v>
      </c>
      <c r="G52" s="21">
        <f t="shared" si="4"/>
        <v>-10</v>
      </c>
      <c r="H52" s="93">
        <v>40</v>
      </c>
      <c r="I52" s="11"/>
      <c r="J52" s="12">
        <f t="shared" ref="J52:J64" si="10">H50+I52</f>
        <v>20</v>
      </c>
      <c r="K52" s="72">
        <v>0</v>
      </c>
      <c r="L52" s="28">
        <f t="shared" si="1"/>
        <v>0</v>
      </c>
    </row>
    <row r="53" spans="1:12" s="37" customFormat="1" ht="42.75" hidden="1" x14ac:dyDescent="0.25">
      <c r="A53" s="31"/>
      <c r="B53" s="31">
        <v>18</v>
      </c>
      <c r="C53" s="18" t="s">
        <v>93</v>
      </c>
      <c r="D53" s="23" t="s">
        <v>130</v>
      </c>
      <c r="E53" s="20" t="s">
        <v>14</v>
      </c>
      <c r="F53" s="21">
        <v>150</v>
      </c>
      <c r="G53" s="21">
        <f t="shared" si="4"/>
        <v>186.32</v>
      </c>
      <c r="H53" s="28">
        <f>H55+H58+H56+H57</f>
        <v>336.32</v>
      </c>
      <c r="I53" s="35"/>
      <c r="J53" s="36">
        <f t="shared" si="10"/>
        <v>0</v>
      </c>
      <c r="K53" s="35"/>
      <c r="L53" s="28">
        <f t="shared" si="1"/>
        <v>0</v>
      </c>
    </row>
    <row r="54" spans="1:12" s="37" customFormat="1" ht="42.75" x14ac:dyDescent="0.25">
      <c r="A54" s="67"/>
      <c r="B54" s="102">
        <v>20</v>
      </c>
      <c r="C54" s="18" t="s">
        <v>93</v>
      </c>
      <c r="D54" s="23" t="s">
        <v>130</v>
      </c>
      <c r="E54" s="20" t="s">
        <v>14</v>
      </c>
      <c r="F54" s="21"/>
      <c r="G54" s="21"/>
      <c r="H54" s="100">
        <f>H55+H56+H57+H58</f>
        <v>336.32</v>
      </c>
      <c r="I54" s="28">
        <f t="shared" ref="I54:K54" si="11">I55+I56+I57+I58</f>
        <v>0</v>
      </c>
      <c r="J54" s="28">
        <f t="shared" si="11"/>
        <v>699.24</v>
      </c>
      <c r="K54" s="28">
        <f t="shared" si="11"/>
        <v>226.90128000000001</v>
      </c>
      <c r="L54" s="28">
        <f t="shared" si="1"/>
        <v>67.465889628924842</v>
      </c>
    </row>
    <row r="55" spans="1:12" ht="15" x14ac:dyDescent="0.25">
      <c r="A55" s="22"/>
      <c r="B55" s="103"/>
      <c r="C55" s="18" t="s">
        <v>94</v>
      </c>
      <c r="D55" s="19" t="s">
        <v>55</v>
      </c>
      <c r="E55" s="20" t="s">
        <v>95</v>
      </c>
      <c r="F55" s="21"/>
      <c r="G55" s="21"/>
      <c r="H55" s="93">
        <v>6.7</v>
      </c>
      <c r="I55" s="11"/>
      <c r="J55" s="12">
        <f>H52+I55</f>
        <v>40</v>
      </c>
      <c r="K55" s="73">
        <v>0</v>
      </c>
      <c r="L55" s="28">
        <f t="shared" si="1"/>
        <v>0</v>
      </c>
    </row>
    <row r="56" spans="1:12" ht="15" x14ac:dyDescent="0.25">
      <c r="A56" s="22"/>
      <c r="B56" s="103"/>
      <c r="C56" s="18" t="s">
        <v>96</v>
      </c>
      <c r="D56" s="19" t="s">
        <v>56</v>
      </c>
      <c r="E56" s="20" t="s">
        <v>97</v>
      </c>
      <c r="F56" s="21"/>
      <c r="G56" s="21"/>
      <c r="H56" s="90">
        <f>79.9+236.32</f>
        <v>316.22000000000003</v>
      </c>
      <c r="I56" s="11"/>
      <c r="J56" s="12">
        <f>H53+I56</f>
        <v>336.32</v>
      </c>
      <c r="K56" s="119">
        <v>226.90128000000001</v>
      </c>
      <c r="L56" s="28">
        <f t="shared" si="1"/>
        <v>71.754247043197779</v>
      </c>
    </row>
    <row r="57" spans="1:12" ht="15" x14ac:dyDescent="0.25">
      <c r="A57" s="22"/>
      <c r="B57" s="103"/>
      <c r="C57" s="18" t="s">
        <v>98</v>
      </c>
      <c r="D57" s="19" t="s">
        <v>57</v>
      </c>
      <c r="E57" s="20" t="s">
        <v>99</v>
      </c>
      <c r="F57" s="21"/>
      <c r="G57" s="21"/>
      <c r="H57" s="93">
        <v>6.7</v>
      </c>
      <c r="I57" s="11"/>
      <c r="J57" s="12">
        <f t="shared" si="10"/>
        <v>6.7</v>
      </c>
      <c r="K57" s="73">
        <v>0</v>
      </c>
      <c r="L57" s="28">
        <f t="shared" si="1"/>
        <v>0</v>
      </c>
    </row>
    <row r="58" spans="1:12" ht="15" x14ac:dyDescent="0.25">
      <c r="A58" s="22"/>
      <c r="B58" s="104"/>
      <c r="C58" s="18" t="s">
        <v>100</v>
      </c>
      <c r="D58" s="19" t="s">
        <v>58</v>
      </c>
      <c r="E58" s="20" t="s">
        <v>101</v>
      </c>
      <c r="F58" s="21"/>
      <c r="G58" s="21"/>
      <c r="H58" s="93">
        <v>6.7</v>
      </c>
      <c r="I58" s="11"/>
      <c r="J58" s="12">
        <f t="shared" si="10"/>
        <v>316.22000000000003</v>
      </c>
      <c r="K58" s="73">
        <v>0</v>
      </c>
      <c r="L58" s="28">
        <f t="shared" si="1"/>
        <v>0</v>
      </c>
    </row>
    <row r="59" spans="1:12" ht="42.75" x14ac:dyDescent="0.25">
      <c r="A59" s="22"/>
      <c r="B59" s="22">
        <v>21</v>
      </c>
      <c r="C59" s="18" t="s">
        <v>123</v>
      </c>
      <c r="D59" s="23" t="s">
        <v>131</v>
      </c>
      <c r="E59" s="16" t="s">
        <v>12</v>
      </c>
      <c r="F59" s="21"/>
      <c r="G59" s="21"/>
      <c r="H59" s="93">
        <v>122.08</v>
      </c>
      <c r="I59" s="11"/>
      <c r="J59" s="12">
        <f t="shared" si="10"/>
        <v>6.7</v>
      </c>
      <c r="K59" s="72">
        <v>92.08</v>
      </c>
      <c r="L59" s="28">
        <f t="shared" si="1"/>
        <v>75.425950196592396</v>
      </c>
    </row>
    <row r="60" spans="1:12" ht="42.75" x14ac:dyDescent="0.25">
      <c r="A60" s="22"/>
      <c r="B60" s="22">
        <v>22</v>
      </c>
      <c r="C60" s="18" t="s">
        <v>102</v>
      </c>
      <c r="D60" s="23" t="s">
        <v>150</v>
      </c>
      <c r="E60" s="20" t="s">
        <v>15</v>
      </c>
      <c r="F60" s="21">
        <f>2300-388.49</f>
        <v>1911.51</v>
      </c>
      <c r="G60" s="21">
        <f t="shared" si="4"/>
        <v>22086.41488</v>
      </c>
      <c r="H60" s="120">
        <f>9569+10428.92488-1000+5000</f>
        <v>23997.924879999999</v>
      </c>
      <c r="I60" s="11"/>
      <c r="J60" s="12">
        <f t="shared" si="10"/>
        <v>6.7</v>
      </c>
      <c r="K60" s="72">
        <v>9292.3365400000002</v>
      </c>
      <c r="L60" s="28">
        <f t="shared" si="1"/>
        <v>38.721416899443184</v>
      </c>
    </row>
    <row r="61" spans="1:12" ht="71.25" x14ac:dyDescent="0.25">
      <c r="A61" s="22"/>
      <c r="B61" s="22">
        <v>23</v>
      </c>
      <c r="C61" s="18" t="s">
        <v>102</v>
      </c>
      <c r="D61" s="23" t="s">
        <v>151</v>
      </c>
      <c r="E61" s="20" t="s">
        <v>15</v>
      </c>
      <c r="F61" s="21">
        <v>159</v>
      </c>
      <c r="G61" s="21">
        <f t="shared" si="4"/>
        <v>841</v>
      </c>
      <c r="H61" s="93">
        <v>1000</v>
      </c>
      <c r="I61" s="11"/>
      <c r="J61" s="12">
        <f t="shared" si="10"/>
        <v>122.08</v>
      </c>
      <c r="K61" s="72">
        <v>0</v>
      </c>
      <c r="L61" s="28">
        <f t="shared" si="1"/>
        <v>0</v>
      </c>
    </row>
    <row r="62" spans="1:12" ht="57.75" x14ac:dyDescent="0.25">
      <c r="A62" s="22"/>
      <c r="B62" s="22">
        <v>24</v>
      </c>
      <c r="C62" s="18" t="s">
        <v>168</v>
      </c>
      <c r="D62" s="39" t="s">
        <v>59</v>
      </c>
      <c r="E62" s="20" t="s">
        <v>167</v>
      </c>
      <c r="F62" s="21">
        <v>50</v>
      </c>
      <c r="G62" s="21">
        <f t="shared" si="4"/>
        <v>975.59899999999993</v>
      </c>
      <c r="H62" s="93">
        <v>1025.5989999999999</v>
      </c>
      <c r="I62" s="11"/>
      <c r="J62" s="12">
        <f t="shared" si="10"/>
        <v>23997.924879999999</v>
      </c>
      <c r="K62" s="72">
        <v>1020.099</v>
      </c>
      <c r="L62" s="28">
        <f t="shared" si="1"/>
        <v>99.463728026255879</v>
      </c>
    </row>
    <row r="63" spans="1:12" ht="56.25" customHeight="1" x14ac:dyDescent="0.25">
      <c r="A63" s="22"/>
      <c r="B63" s="22">
        <v>25</v>
      </c>
      <c r="C63" s="18" t="s">
        <v>158</v>
      </c>
      <c r="D63" s="58" t="s">
        <v>156</v>
      </c>
      <c r="E63" s="20" t="s">
        <v>166</v>
      </c>
      <c r="F63" s="21">
        <v>75</v>
      </c>
      <c r="G63" s="21">
        <f t="shared" si="4"/>
        <v>1636</v>
      </c>
      <c r="H63" s="90">
        <v>1711</v>
      </c>
      <c r="I63" s="11"/>
      <c r="J63" s="12">
        <f t="shared" si="10"/>
        <v>1000</v>
      </c>
      <c r="K63" s="72">
        <v>1701</v>
      </c>
      <c r="L63" s="28">
        <f t="shared" si="1"/>
        <v>99.415546464056106</v>
      </c>
    </row>
    <row r="64" spans="1:12" ht="42.75" x14ac:dyDescent="0.25">
      <c r="A64" s="22"/>
      <c r="B64" s="22">
        <v>26</v>
      </c>
      <c r="C64" s="18" t="s">
        <v>67</v>
      </c>
      <c r="D64" s="23" t="s">
        <v>134</v>
      </c>
      <c r="E64" s="20" t="s">
        <v>21</v>
      </c>
      <c r="F64" s="21">
        <f>270+190</f>
        <v>460</v>
      </c>
      <c r="G64" s="21">
        <f t="shared" ref="G64" si="12">H64-F64</f>
        <v>290</v>
      </c>
      <c r="H64" s="93">
        <v>750</v>
      </c>
      <c r="I64" s="11"/>
      <c r="J64" s="12">
        <f t="shared" si="10"/>
        <v>1025.5989999999999</v>
      </c>
      <c r="K64" s="72">
        <v>670.13099999999997</v>
      </c>
      <c r="L64" s="28">
        <f t="shared" si="1"/>
        <v>89.350799999999992</v>
      </c>
    </row>
    <row r="65" spans="1:12" ht="43.5" customHeight="1" x14ac:dyDescent="0.25">
      <c r="A65" s="22"/>
      <c r="B65" s="22">
        <v>27</v>
      </c>
      <c r="C65" s="18" t="s">
        <v>108</v>
      </c>
      <c r="D65" s="38" t="s">
        <v>106</v>
      </c>
      <c r="E65" s="20" t="s">
        <v>107</v>
      </c>
      <c r="F65" s="21"/>
      <c r="G65" s="21"/>
      <c r="H65" s="93">
        <v>294.5</v>
      </c>
      <c r="I65" s="11"/>
      <c r="J65" s="12">
        <f>H64+I65</f>
        <v>750</v>
      </c>
      <c r="K65" s="94">
        <v>59.264600000000002</v>
      </c>
      <c r="L65" s="28">
        <f t="shared" si="1"/>
        <v>20.123803056027164</v>
      </c>
    </row>
    <row r="66" spans="1:12" ht="45" customHeight="1" x14ac:dyDescent="0.25">
      <c r="A66" s="22"/>
      <c r="B66" s="22">
        <v>28</v>
      </c>
      <c r="C66" s="18" t="s">
        <v>116</v>
      </c>
      <c r="D66" s="41" t="s">
        <v>127</v>
      </c>
      <c r="E66" s="20" t="s">
        <v>115</v>
      </c>
      <c r="F66" s="21"/>
      <c r="G66" s="21"/>
      <c r="H66" s="99">
        <f>500+1856.95</f>
        <v>2356.9499999999998</v>
      </c>
      <c r="I66" s="12"/>
      <c r="J66" s="12" t="e">
        <f>#REF!+I66</f>
        <v>#REF!</v>
      </c>
      <c r="K66" s="72">
        <v>90</v>
      </c>
      <c r="L66" s="28">
        <f t="shared" si="1"/>
        <v>3.8184942404378543</v>
      </c>
    </row>
    <row r="68" spans="1:12" x14ac:dyDescent="0.2">
      <c r="C68" s="51"/>
      <c r="D68" s="51"/>
      <c r="E68" s="51"/>
      <c r="F68" s="52"/>
      <c r="G68" s="53"/>
      <c r="H68" s="64"/>
      <c r="I68" s="51"/>
      <c r="J68" s="51"/>
      <c r="K68" s="51"/>
    </row>
    <row r="69" spans="1:12" ht="15" x14ac:dyDescent="0.2">
      <c r="C69" s="54"/>
      <c r="D69" s="55"/>
      <c r="E69" s="56"/>
      <c r="F69" s="57"/>
      <c r="G69" s="57"/>
      <c r="H69" s="65"/>
      <c r="I69" s="51"/>
      <c r="J69" s="51"/>
      <c r="K69" s="51"/>
    </row>
    <row r="70" spans="1:12" ht="15" x14ac:dyDescent="0.2">
      <c r="C70" s="54"/>
      <c r="D70" s="55"/>
      <c r="E70" s="56"/>
      <c r="F70" s="57"/>
      <c r="G70" s="57"/>
      <c r="H70" s="65"/>
      <c r="I70" s="51"/>
      <c r="J70" s="51"/>
      <c r="K70" s="51"/>
    </row>
    <row r="71" spans="1:12" x14ac:dyDescent="0.2">
      <c r="C71" s="51"/>
      <c r="D71" s="51"/>
      <c r="E71" s="51"/>
      <c r="F71" s="52"/>
      <c r="G71" s="53"/>
      <c r="H71" s="64"/>
      <c r="I71" s="51"/>
      <c r="J71" s="51"/>
      <c r="K71" s="51"/>
    </row>
    <row r="72" spans="1:12" x14ac:dyDescent="0.2">
      <c r="C72" s="51"/>
      <c r="D72" s="51"/>
      <c r="E72" s="51"/>
      <c r="F72" s="52"/>
      <c r="G72" s="53"/>
      <c r="H72" s="64"/>
      <c r="I72" s="51"/>
      <c r="J72" s="51"/>
      <c r="K72" s="51"/>
    </row>
    <row r="73" spans="1:12" x14ac:dyDescent="0.2">
      <c r="C73" s="51"/>
      <c r="D73" s="51"/>
      <c r="E73" s="51"/>
      <c r="F73" s="52"/>
      <c r="G73" s="53"/>
      <c r="H73" s="64"/>
      <c r="I73" s="51"/>
      <c r="J73" s="51"/>
      <c r="K73" s="51"/>
    </row>
    <row r="74" spans="1:12" x14ac:dyDescent="0.2">
      <c r="C74" s="51"/>
      <c r="D74" s="51"/>
      <c r="E74" s="51"/>
      <c r="F74" s="52"/>
      <c r="G74" s="53"/>
      <c r="H74" s="64"/>
      <c r="I74" s="51"/>
      <c r="J74" s="51"/>
      <c r="K74" s="51"/>
    </row>
  </sheetData>
  <mergeCells count="20">
    <mergeCell ref="A13:A22"/>
    <mergeCell ref="B13:B22"/>
    <mergeCell ref="A6:L6"/>
    <mergeCell ref="E7:L7"/>
    <mergeCell ref="A9:L10"/>
    <mergeCell ref="K11:L11"/>
    <mergeCell ref="A1:L1"/>
    <mergeCell ref="D2:L2"/>
    <mergeCell ref="A3:L3"/>
    <mergeCell ref="A4:L4"/>
    <mergeCell ref="A5:L5"/>
    <mergeCell ref="B54:B58"/>
    <mergeCell ref="A42:A45"/>
    <mergeCell ref="B32:B34"/>
    <mergeCell ref="A32:A34"/>
    <mergeCell ref="B26:B30"/>
    <mergeCell ref="B36:B39"/>
    <mergeCell ref="A36:A39"/>
    <mergeCell ref="A26:A29"/>
    <mergeCell ref="B42:B43"/>
  </mergeCells>
  <pageMargins left="0.82677165354330717" right="0.31496062992125984" top="0.35433070866141736" bottom="0" header="0.31496062992125984" footer="0.31496062992125984"/>
  <pageSetup paperSize="9" scale="58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2" sqref="I12:I13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ПР11</vt:lpstr>
      <vt:lpstr>Лист1</vt:lpstr>
      <vt:lpstr>Лист2</vt:lpstr>
      <vt:lpstr>ПР11!Область_печати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2022-10-18T03:38:08Z</dcterms:modified>
</cp:coreProperties>
</file>