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8820"/>
  </bookViews>
  <sheets>
    <sheet name="ПР11" sheetId="1" r:id="rId1"/>
    <sheet name="Лист1" sheetId="2" r:id="rId2"/>
    <sheet name="Лист2" sheetId="3" r:id="rId3"/>
  </sheets>
  <definedNames>
    <definedName name="_xlnm.Print_Area" localSheetId="0">ПР11!$A$1:$L$60</definedName>
  </definedNames>
  <calcPr calcId="144525"/>
</workbook>
</file>

<file path=xl/calcChain.xml><?xml version="1.0" encoding="utf-8"?>
<calcChain xmlns="http://schemas.openxmlformats.org/spreadsheetml/2006/main">
  <c r="D11" i="2" l="1"/>
  <c r="D14" i="2"/>
  <c r="K7" i="1"/>
  <c r="H13" i="1" l="1"/>
  <c r="H39" i="1"/>
  <c r="H59" i="1"/>
  <c r="H44" i="1"/>
  <c r="H35" i="1"/>
  <c r="L8" i="1" l="1"/>
  <c r="L9" i="1"/>
  <c r="L10" i="1"/>
  <c r="L11" i="1"/>
  <c r="L12" i="1"/>
  <c r="L13" i="1"/>
  <c r="L15" i="1"/>
  <c r="L16" i="1"/>
  <c r="L17" i="1"/>
  <c r="L19" i="1"/>
  <c r="L20" i="1"/>
  <c r="L21" i="1"/>
  <c r="L22" i="1"/>
  <c r="L23" i="1"/>
  <c r="L25" i="1"/>
  <c r="L26" i="1"/>
  <c r="L27" i="1"/>
  <c r="L29" i="1"/>
  <c r="L30" i="1"/>
  <c r="L31" i="1"/>
  <c r="L32" i="1"/>
  <c r="L33" i="1"/>
  <c r="L35" i="1"/>
  <c r="L36" i="1"/>
  <c r="L37" i="1"/>
  <c r="L38" i="1"/>
  <c r="L39" i="1"/>
  <c r="L40" i="1"/>
  <c r="L41" i="1"/>
  <c r="L42" i="1"/>
  <c r="L43" i="1"/>
  <c r="L44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I46" i="1"/>
  <c r="K46" i="1"/>
  <c r="I34" i="1"/>
  <c r="K34" i="1"/>
  <c r="H34" i="1"/>
  <c r="I28" i="1"/>
  <c r="K28" i="1"/>
  <c r="I24" i="1"/>
  <c r="J24" i="1"/>
  <c r="K24" i="1"/>
  <c r="I18" i="1"/>
  <c r="J18" i="1"/>
  <c r="K18" i="1"/>
  <c r="H18" i="1"/>
  <c r="L18" i="1" l="1"/>
  <c r="L34" i="1"/>
  <c r="I7" i="1"/>
  <c r="I6" i="1" s="1"/>
  <c r="K6" i="1" l="1"/>
  <c r="H24" i="1"/>
  <c r="L24" i="1" s="1"/>
  <c r="G33" i="1" l="1"/>
  <c r="H46" i="1"/>
  <c r="L46" i="1" s="1"/>
  <c r="H28" i="1"/>
  <c r="L28" i="1" s="1"/>
  <c r="H45" i="1"/>
  <c r="L45" i="1" s="1"/>
  <c r="G43" i="1"/>
  <c r="J45" i="1"/>
  <c r="J49" i="1"/>
  <c r="G34" i="1" l="1"/>
  <c r="F56" i="1" l="1"/>
  <c r="G56" i="1" s="1"/>
  <c r="J57" i="1" l="1"/>
  <c r="J32" i="1"/>
  <c r="J53" i="1"/>
  <c r="J52" i="1"/>
  <c r="J51" i="1"/>
  <c r="J50" i="1"/>
  <c r="J35" i="1"/>
  <c r="J34" i="1" s="1"/>
  <c r="J31" i="1" l="1"/>
  <c r="J30" i="1"/>
  <c r="J29" i="1"/>
  <c r="J28" i="1" s="1"/>
  <c r="J33" i="1"/>
  <c r="G36" i="1"/>
  <c r="J38" i="1"/>
  <c r="J17" i="1" l="1"/>
  <c r="J41" i="1"/>
  <c r="J42" i="1"/>
  <c r="J44" i="1"/>
  <c r="J47" i="1"/>
  <c r="J48" i="1"/>
  <c r="J54" i="1"/>
  <c r="J55" i="1"/>
  <c r="J56" i="1"/>
  <c r="J46" i="1" l="1"/>
  <c r="J43" i="1"/>
  <c r="F7" i="1"/>
  <c r="F18" i="1"/>
  <c r="H14" i="1"/>
  <c r="H7" i="1" l="1"/>
  <c r="L7" i="1" s="1"/>
  <c r="L14" i="1"/>
  <c r="J14" i="1"/>
  <c r="J7" i="1" s="1"/>
  <c r="J6" i="1" s="1"/>
  <c r="G24" i="1"/>
  <c r="G28" i="1"/>
  <c r="G37" i="1"/>
  <c r="G42" i="1"/>
  <c r="G44" i="1"/>
  <c r="G45" i="1"/>
  <c r="G53" i="1"/>
  <c r="G54" i="1"/>
  <c r="G55" i="1"/>
  <c r="F52" i="1"/>
  <c r="G52" i="1" s="1"/>
  <c r="F41" i="1"/>
  <c r="G41" i="1" s="1"/>
  <c r="H6" i="1" l="1"/>
  <c r="L6" i="1" s="1"/>
</calcChain>
</file>

<file path=xl/sharedStrings.xml><?xml version="1.0" encoding="utf-8"?>
<sst xmlns="http://schemas.openxmlformats.org/spreadsheetml/2006/main" count="181" uniqueCount="171">
  <si>
    <t>(тыс.рублей)</t>
  </si>
  <si>
    <t>КБК</t>
  </si>
  <si>
    <t>ЦСР</t>
  </si>
  <si>
    <t>004 0700 01000 00000</t>
  </si>
  <si>
    <t>01000 00000</t>
  </si>
  <si>
    <t>04000 00000</t>
  </si>
  <si>
    <t>05000 00000</t>
  </si>
  <si>
    <t>09000 00000</t>
  </si>
  <si>
    <t>10000 00000</t>
  </si>
  <si>
    <t>12000 00000</t>
  </si>
  <si>
    <t>14000 00000</t>
  </si>
  <si>
    <t>16000 00000</t>
  </si>
  <si>
    <t>17000 00000</t>
  </si>
  <si>
    <t>19000 00000</t>
  </si>
  <si>
    <t>22000 00000</t>
  </si>
  <si>
    <t>Муниципальная программа "Государственные языки в системе образования  в Монгун-Тайгинского кожууна на 2016-2018годы"</t>
  </si>
  <si>
    <t>Бюджет   на         2016 год</t>
  </si>
  <si>
    <t>№ п/п</t>
  </si>
  <si>
    <t>03000 00000</t>
  </si>
  <si>
    <t>004 0700 03000 00000</t>
  </si>
  <si>
    <t>Бюджет с изменениями  на 2016 год</t>
  </si>
  <si>
    <t>измнения (+,-)</t>
  </si>
  <si>
    <t>01200 00000</t>
  </si>
  <si>
    <t>01100 00000</t>
  </si>
  <si>
    <t>004 0702 01200 00000</t>
  </si>
  <si>
    <t>Подпрограмма "Развитие дошкольного образования"</t>
  </si>
  <si>
    <t>Подпрограмма "Развитие общего образования"</t>
  </si>
  <si>
    <t>004 07 01 01100 00000</t>
  </si>
  <si>
    <t>Подрограмма "Развитие дополнительного образования  и воспитания детей"</t>
  </si>
  <si>
    <t>004 0703 01300 00000</t>
  </si>
  <si>
    <t>01300 00000</t>
  </si>
  <si>
    <t>Подрограмма "Отдых и оздоровление детей"</t>
  </si>
  <si>
    <t>004 0707 01400 00000</t>
  </si>
  <si>
    <t>01400 00000</t>
  </si>
  <si>
    <t>01500 00000</t>
  </si>
  <si>
    <t>Подрограмма "Каждой семье- не менее одного ребенка с высшим образованием"</t>
  </si>
  <si>
    <t>004 0702 01600 00000</t>
  </si>
  <si>
    <t>01600 00000</t>
  </si>
  <si>
    <t>01700 00000</t>
  </si>
  <si>
    <t>Подрограмма "Развитие дополнительного  образования детей"</t>
  </si>
  <si>
    <t>Подрограмма "Библиотечное обслуживание населения"</t>
  </si>
  <si>
    <t>Подрограмма "Организация досуга и развитие местного народного творчества"</t>
  </si>
  <si>
    <t xml:space="preserve">005 0800 05100 00000       </t>
  </si>
  <si>
    <t xml:space="preserve">005 0800 05200 00000       </t>
  </si>
  <si>
    <t>05301 00000</t>
  </si>
  <si>
    <t>05101 00000</t>
  </si>
  <si>
    <t>05201 00000</t>
  </si>
  <si>
    <t>Подпрограмма "Развитие малого и среднего предпринимательства"</t>
  </si>
  <si>
    <t>Муниципальная программа "Управление муниципальным имуществом и земельными ресурсами Монгун-Тайгинского района на 2018-2020 годы"</t>
  </si>
  <si>
    <t>Подпрограмма "Онкология"</t>
  </si>
  <si>
    <t>Подпрограмма "Туберкулез"</t>
  </si>
  <si>
    <t>Подпрограмма "ВИЧ"</t>
  </si>
  <si>
    <t>Подпрограмма "Психические растройства"</t>
  </si>
  <si>
    <t>Подпрограмма "Дети чабанов"</t>
  </si>
  <si>
    <t>004 0702  02001 00000</t>
  </si>
  <si>
    <t>02001 00000</t>
  </si>
  <si>
    <t>806 1101 03000 00000</t>
  </si>
  <si>
    <t xml:space="preserve">005 0800 05000 00000                    </t>
  </si>
  <si>
    <t xml:space="preserve"> Подпрограмма  Создание условий для реализации муниципальной программы</t>
  </si>
  <si>
    <t>0540000000</t>
  </si>
  <si>
    <t xml:space="preserve">  005 0703 05300 00000</t>
  </si>
  <si>
    <t>007 1000 04000 00000</t>
  </si>
  <si>
    <t>04200 00000</t>
  </si>
  <si>
    <t>04100 00000</t>
  </si>
  <si>
    <t xml:space="preserve">003 0405 06100 00000   </t>
  </si>
  <si>
    <t xml:space="preserve">06100 00000   </t>
  </si>
  <si>
    <t xml:space="preserve">003 0405 06200 00000   </t>
  </si>
  <si>
    <t xml:space="preserve">06200 00000   </t>
  </si>
  <si>
    <t xml:space="preserve">003 0412 06300 00000   </t>
  </si>
  <si>
    <t xml:space="preserve">06300 00000   </t>
  </si>
  <si>
    <t xml:space="preserve">003 0405 06400 00000     </t>
  </si>
  <si>
    <t xml:space="preserve">06400 00000   </t>
  </si>
  <si>
    <t>806  0412 08000 00000</t>
  </si>
  <si>
    <t>08000 00000</t>
  </si>
  <si>
    <t>08100 00000</t>
  </si>
  <si>
    <t>806 0314 10000 00000</t>
  </si>
  <si>
    <t>806 0500 1100 000000</t>
  </si>
  <si>
    <t>1100 000000</t>
  </si>
  <si>
    <t>806 0104 12000 00000</t>
  </si>
  <si>
    <t>806 0412 1300000000</t>
  </si>
  <si>
    <t>1300000000</t>
  </si>
  <si>
    <t>806 0909 16000 00000</t>
  </si>
  <si>
    <t>806 0909 16400 00000</t>
  </si>
  <si>
    <t>16400 00000</t>
  </si>
  <si>
    <t>807 0909 16100 00000</t>
  </si>
  <si>
    <t>16100 00000</t>
  </si>
  <si>
    <t>808 0909 16300 00000</t>
  </si>
  <si>
    <t>16300 00000</t>
  </si>
  <si>
    <t>809 0909 16200 00000</t>
  </si>
  <si>
    <t>16200 00000</t>
  </si>
  <si>
    <t>806 0409 17000 00000</t>
  </si>
  <si>
    <t>007 1006 19000 00000</t>
  </si>
  <si>
    <t>806 0314 24000 00000</t>
  </si>
  <si>
    <t>005 0801 25000 00000</t>
  </si>
  <si>
    <t>28000 00000</t>
  </si>
  <si>
    <t>806 0314 28000 00000</t>
  </si>
  <si>
    <t>806 0314 29000 00000</t>
  </si>
  <si>
    <t>290010 00000</t>
  </si>
  <si>
    <t>3100000000</t>
  </si>
  <si>
    <t>806 0412 3100000000</t>
  </si>
  <si>
    <t>Наименование муниципальных программ</t>
  </si>
  <si>
    <t>2500000000</t>
  </si>
  <si>
    <t>806  0412 08100 00000</t>
  </si>
  <si>
    <t>2400 000000</t>
  </si>
  <si>
    <t>809 0909 14000 00000</t>
  </si>
  <si>
    <t>Муниципальная программа " Профилактика преступлений  и иных правонарушений в Монгун-Тайгинском кожууне на 2021-2023годы"</t>
  </si>
  <si>
    <t xml:space="preserve"> 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в Монгун-Тайгинском районе Республики Тыва на 2021-2023годы»</t>
  </si>
  <si>
    <t>Муниципальная программа "Развитие сельского хозяйства и регулирование рынков сельскохозяйственной продукции сырья и продовольства    в Монгун-Тайгинском районе на 2021-2023годы"</t>
  </si>
  <si>
    <t>Муниципальная программа " Развитие культуры в Монгун-Тайгинском районе на 2021-2023 годы"</t>
  </si>
  <si>
    <t>Муниципальная программа "Реализация муниципальной национальной политики в муниципальном районе Монгун-Тайгинского кожууна на 2021-2023годы"</t>
  </si>
  <si>
    <t>Муниципальная программа "Предупреждение и борьба  с социально значимыми заболеваниями  в  Монгун-Тайгинском кожууне на 2021-2023 годы"</t>
  </si>
  <si>
    <t>Муниципальная программа "Профилактика особо-опасных инфекций в  Монгун-Тайгинском кожууне на 2021-2023 годы"</t>
  </si>
  <si>
    <t>Муниципальная программа "Социальная поддержка населения  Монгун-Тайгинского кожууна на 2021-2023годы"</t>
  </si>
  <si>
    <t>Муниципальная программа "Доступная среда в Монгун-Тайгинском кожууне на 2021-2023годы"</t>
  </si>
  <si>
    <t>Муниципальная программа "Развитие физической культуры и спорта в  Монгун-Тайгинском кожууне Республики Тыва на 2021-2023 годы"</t>
  </si>
  <si>
    <t>Муниципальная программа "Развитие образования в Монгун-Тайгинском кожууне на 2021-2025годы"</t>
  </si>
  <si>
    <t>Муниципальная программа "Вакцинопрофилактика инфекционных болезней в  Монгун-Тайгинском кожууне" на 2021-2023 годы</t>
  </si>
  <si>
    <t>Муниципальная программа " Развитие государственных языков в Републике Тыва  в Монгун-Тайгинском кожууне на 2022-2024 годы"</t>
  </si>
  <si>
    <t xml:space="preserve">Подрограмма "Социальная поддержка семьи и детей </t>
  </si>
  <si>
    <t>Подрограмма "Социальная поддержка  старшего поколения, ветеранов и инвалидов, иных категорий граждан</t>
  </si>
  <si>
    <t>Подпрограмма "Развитие под отрасли  живодноводства и растениеводства, переработки и реализации живодноводческой продукции  в Монгун-Тайгинском  районе Республики Тыва"</t>
  </si>
  <si>
    <t>Подпрограмма "Поддержка малых форм  хозяйствования в Монгун-Тайгинском районе Республики Тыва  "</t>
  </si>
  <si>
    <t xml:space="preserve">Подпрограмма "Обеспечение  мероприятий по профилактике и предупреждение нападения волков на домащних животных и для проведения облавы на волков </t>
  </si>
  <si>
    <t>Подпрограмма  "Мелиорация земель в Монгун-Тайгинском районе Республики Тыва";</t>
  </si>
  <si>
    <t>Муниципальной программа «Создание благоприятных условий для ведения бизнеса в Монгун-Тайгинском кожууне на 2021-2023 годы»</t>
  </si>
  <si>
    <t>Муниципальная программа " Профилактика безнадзорности правонарушений среди несовершеннолетних "Поддрежи подростка"на 2022-2024 годы"</t>
  </si>
  <si>
    <t>Муниципальная программа " Жилищно-коммунального хозяйство на 2022-2024 годы Монгун-Тайгинского кожууна Республики Тыва"</t>
  </si>
  <si>
    <t>Муниципальная программа "Развитие муниципальной службы и резерва управленческих кадров администрации муниципального района "Монгун-Тайгинский кожуун Республики Тыва" на 2021-2023 годы"</t>
  </si>
  <si>
    <t>Муниципальная программа "Повышение безопасности дорожного движения в Монгун-Тайгинском кожууне на 2022-2024 годы"</t>
  </si>
  <si>
    <t>Муниципальная программа "Инвентаризация и паспортизация  муниципальных автомобильных дорог местного значения общего пользования муниципального района и" Монгун-Тайгинский кожуун  Республики Тыва на 2022-2024 годы"</t>
  </si>
  <si>
    <t>Подрограмма "Безопасность образовательных организаций"</t>
  </si>
  <si>
    <t>005 0801  054000000</t>
  </si>
  <si>
    <t>806 0310 09000 00000</t>
  </si>
  <si>
    <t>Муниципальная программа "Создание условий для обеспечения доступным комфортным жильем селького населения в Монгун-Тайгинском районе" на 2021-2023 годы</t>
  </si>
  <si>
    <t>Муниципальная программа Создание условий для обеспечения доступным и комфортным жильем  сельского населения  «Монгун-Тайгинский кожуун Республики Тыва» на 2021 – 2025 годы</t>
  </si>
  <si>
    <t>806 1004 22000 00000</t>
  </si>
  <si>
    <t>Муниципальная программа "Патриотическое воспитание несовершенолетних, обучающихся в Монгун-Тайгинском районе, на 2023-2025 годы"</t>
  </si>
  <si>
    <t>Муниципальная программа "Государственная анти алкогольная и анти наркотическая программа Монгун-Тайгинского кожууна на 2021-2023 годы.</t>
  </si>
  <si>
    <t>Муниципальная программа "Использование  и охрана земель на территории Монгун-Тайгинского кожууна Республики Тыва " на 2022-2024 годы</t>
  </si>
  <si>
    <t>Муниципальная программа "Развитие коренных малочисленных народов Севера и Сибири Дальнего Востока Российской Федерации проживающих в Монгун-Тайгинском  кожууна Республики Тыва " на 2023-2025 годы</t>
  </si>
  <si>
    <t>Муниципальная программа "Развитие системы  молодежной политики в Монгун-Тайгинском кожууне Республики Тыва " на 2023-2025 годы</t>
  </si>
  <si>
    <t>.04000 00000</t>
  </si>
  <si>
    <t>.11000 00000</t>
  </si>
  <si>
    <t>.806 0707 0400100190</t>
  </si>
  <si>
    <t>.806 0412 3200000000</t>
  </si>
  <si>
    <t>.32000 00000</t>
  </si>
  <si>
    <t>Всего</t>
  </si>
  <si>
    <t>% исполнения</t>
  </si>
  <si>
    <t>004 0702 01700 00000</t>
  </si>
  <si>
    <t>33000 00000</t>
  </si>
  <si>
    <t>806 0503 33000 00000</t>
  </si>
  <si>
    <t>11000 00000</t>
  </si>
  <si>
    <t>806 0501 11000 00000</t>
  </si>
  <si>
    <t>.806 0603 1100300100</t>
  </si>
  <si>
    <t>007 1003 04200 00000                 01100 00000</t>
  </si>
  <si>
    <t>007 1003 04100 00000                                            01500 00000</t>
  </si>
  <si>
    <t>004 0701, 0703 01500 00000</t>
  </si>
  <si>
    <t xml:space="preserve">06000 00000   </t>
  </si>
  <si>
    <t>Исполнение бюджетных ассигнований на реализацию муниципальных программ муниципального района                                                                                                         "Монгун-Тайгинский кожуун Республики Тыва" на 01.01.2024 года</t>
  </si>
  <si>
    <t>Исполнено на 01.01.2024г</t>
  </si>
  <si>
    <t>Бюджет на 2023 год с изменениями</t>
  </si>
  <si>
    <t>15000 00000</t>
  </si>
  <si>
    <t>806 0909 15000 00000</t>
  </si>
  <si>
    <t>собств</t>
  </si>
  <si>
    <t>субсидия</t>
  </si>
  <si>
    <t>субвенция</t>
  </si>
  <si>
    <t>трансферт</t>
  </si>
  <si>
    <t>дотация</t>
  </si>
  <si>
    <t>Муниципальная программа "Профилактика эктремизма и терроризма на территории муниципального района "Монгун-Тайгинский кожуун РТ» на 2023-2025 годы.</t>
  </si>
  <si>
    <t xml:space="preserve"> Муниципальная программа Формирование современной городской среды на территории Монгун-Тайгинского кожууна на 2023-2025 годы, сумона Каргы, сумона Моген-Бурен</t>
  </si>
  <si>
    <t>Муниципальная программа "Развитие градостроительства и земельно отношений и градостроительства  Монгун-Тайгинском кожууне на 2020-2023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</si>
</sst>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_ ;\-#,##0.0\ "/>
    <numFmt numFmtId="166" formatCode="#,##0.000_ ;\-#,##0.000\ "/>
    <numFmt numFmtId="167" formatCode="0.0"/>
    <numFmt numFmtId="168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111">
    <xf numFmtId="0" fontId="0" fillId="0" borderId="0" xfId="0"/>
    <xf numFmtId="0" fontId="2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/>
    <xf numFmtId="165" fontId="3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49" fontId="8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justify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justify" vertical="center"/>
    </xf>
    <xf numFmtId="49" fontId="10" fillId="0" borderId="1" xfId="0" applyNumberFormat="1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165" fontId="10" fillId="2" borderId="1" xfId="1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 vertical="center" wrapText="1"/>
    </xf>
    <xf numFmtId="165" fontId="10" fillId="3" borderId="1" xfId="1" applyNumberFormat="1" applyFont="1" applyFill="1" applyBorder="1" applyAlignment="1">
      <alignment horizontal="right" vertical="center"/>
    </xf>
    <xf numFmtId="0" fontId="3" fillId="3" borderId="1" xfId="0" applyFont="1" applyFill="1" applyBorder="1"/>
    <xf numFmtId="0" fontId="3" fillId="3" borderId="0" xfId="0" applyFont="1" applyFill="1"/>
    <xf numFmtId="0" fontId="7" fillId="2" borderId="0" xfId="0" applyFont="1" applyFill="1" applyAlignment="1">
      <alignment horizontal="left" wrapText="1"/>
    </xf>
    <xf numFmtId="0" fontId="9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49" fontId="10" fillId="0" borderId="0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4" fillId="2" borderId="0" xfId="0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horizontal="center" vertical="center"/>
    </xf>
    <xf numFmtId="166" fontId="10" fillId="2" borderId="1" xfId="1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0" fontId="3" fillId="2" borderId="0" xfId="0" applyFont="1" applyFill="1"/>
    <xf numFmtId="0" fontId="10" fillId="2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11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3" fontId="3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167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5" fontId="3" fillId="0" borderId="5" xfId="0" applyNumberFormat="1" applyFont="1" applyFill="1" applyBorder="1"/>
    <xf numFmtId="165" fontId="3" fillId="3" borderId="5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2" fillId="0" borderId="0" xfId="0" applyNumberFormat="1" applyFont="1" applyFill="1" applyAlignment="1"/>
    <xf numFmtId="2" fontId="3" fillId="0" borderId="0" xfId="0" applyNumberFormat="1" applyFont="1" applyFill="1"/>
    <xf numFmtId="2" fontId="5" fillId="0" borderId="1" xfId="0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165" fontId="5" fillId="2" borderId="2" xfId="0" applyNumberFormat="1" applyFont="1" applyFill="1" applyBorder="1" applyAlignment="1">
      <alignment horizontal="center" vertical="center" wrapText="1"/>
    </xf>
    <xf numFmtId="166" fontId="6" fillId="2" borderId="0" xfId="0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/>
    </xf>
    <xf numFmtId="165" fontId="10" fillId="4" borderId="0" xfId="1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/>
    </xf>
    <xf numFmtId="49" fontId="9" fillId="0" borderId="1" xfId="0" applyNumberFormat="1" applyFont="1" applyFill="1" applyBorder="1" applyAlignment="1">
      <alignment horizontal="center" vertical="center"/>
    </xf>
    <xf numFmtId="166" fontId="10" fillId="0" borderId="1" xfId="1" applyNumberFormat="1" applyFont="1" applyFill="1" applyBorder="1" applyAlignment="1">
      <alignment horizontal="center" vertical="center"/>
    </xf>
    <xf numFmtId="168" fontId="10" fillId="0" borderId="1" xfId="0" applyNumberFormat="1" applyFont="1" applyBorder="1" applyAlignment="1">
      <alignment horizontal="center"/>
    </xf>
    <xf numFmtId="165" fontId="5" fillId="0" borderId="2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view="pageBreakPreview" topLeftCell="A50" zoomScaleSheetLayoutView="100" workbookViewId="0">
      <selection activeCell="D60" sqref="D60"/>
    </sheetView>
  </sheetViews>
  <sheetFormatPr defaultColWidth="9.140625" defaultRowHeight="12.75" x14ac:dyDescent="0.2"/>
  <cols>
    <col min="1" max="1" width="5" style="2" customWidth="1"/>
    <col min="2" max="2" width="6.28515625" style="2" customWidth="1"/>
    <col min="3" max="3" width="28.42578125" style="2" customWidth="1"/>
    <col min="4" max="4" width="57.5703125" style="2" customWidth="1"/>
    <col min="5" max="5" width="14.85546875" style="2" customWidth="1"/>
    <col min="6" max="6" width="14.42578125" style="9" hidden="1" customWidth="1"/>
    <col min="7" max="7" width="13.42578125" style="3" hidden="1" customWidth="1"/>
    <col min="8" max="8" width="17.28515625" style="61" customWidth="1"/>
    <col min="9" max="9" width="11.140625" style="2" hidden="1" customWidth="1"/>
    <col min="10" max="10" width="12" style="2" hidden="1" customWidth="1"/>
    <col min="11" max="11" width="16.28515625" style="78" customWidth="1"/>
    <col min="12" max="12" width="16" style="2" customWidth="1"/>
    <col min="13" max="13" width="10.7109375" style="2" customWidth="1"/>
    <col min="14" max="16384" width="9.140625" style="2"/>
  </cols>
  <sheetData>
    <row r="1" spans="1:14" ht="13.9" x14ac:dyDescent="0.3">
      <c r="A1" s="4"/>
      <c r="B1" s="4"/>
      <c r="C1" s="4"/>
      <c r="D1" s="4"/>
      <c r="E1" s="4"/>
      <c r="F1" s="5"/>
      <c r="G1" s="4"/>
      <c r="H1" s="55"/>
      <c r="I1" s="1"/>
      <c r="J1" s="1"/>
      <c r="K1" s="77"/>
      <c r="L1" s="1"/>
    </row>
    <row r="2" spans="1:14" ht="15.75" customHeight="1" x14ac:dyDescent="0.2">
      <c r="A2" s="99" t="s">
        <v>158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4" ht="15.75" customHeight="1" x14ac:dyDescent="0.2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4" x14ac:dyDescent="0.2">
      <c r="A4" s="6"/>
      <c r="B4" s="6"/>
      <c r="C4" s="6"/>
      <c r="D4" s="6"/>
      <c r="E4" s="6"/>
      <c r="F4" s="2"/>
      <c r="G4" s="7"/>
      <c r="H4" s="2"/>
      <c r="L4" s="56" t="s">
        <v>0</v>
      </c>
    </row>
    <row r="5" spans="1:14" s="9" customFormat="1" ht="48" customHeight="1" x14ac:dyDescent="0.25">
      <c r="A5" s="12"/>
      <c r="B5" s="12" t="s">
        <v>17</v>
      </c>
      <c r="C5" s="12" t="s">
        <v>1</v>
      </c>
      <c r="D5" s="12" t="s">
        <v>100</v>
      </c>
      <c r="E5" s="12" t="s">
        <v>2</v>
      </c>
      <c r="F5" s="13" t="s">
        <v>16</v>
      </c>
      <c r="G5" s="14" t="s">
        <v>21</v>
      </c>
      <c r="H5" s="57" t="s">
        <v>160</v>
      </c>
      <c r="I5" s="8" t="s">
        <v>21</v>
      </c>
      <c r="J5" s="73" t="s">
        <v>20</v>
      </c>
      <c r="K5" s="79" t="s">
        <v>159</v>
      </c>
      <c r="L5" s="12" t="s">
        <v>147</v>
      </c>
    </row>
    <row r="6" spans="1:14" s="9" customFormat="1" ht="26.45" customHeight="1" x14ac:dyDescent="0.25">
      <c r="A6" s="71"/>
      <c r="B6" s="71"/>
      <c r="C6" s="97" t="s">
        <v>146</v>
      </c>
      <c r="D6" s="98"/>
      <c r="E6" s="12"/>
      <c r="F6" s="13"/>
      <c r="G6" s="14"/>
      <c r="H6" s="72">
        <f>H7+H16+H17+H18+H23+H24+H27+H28+H33+H33+H34+H36+H37+H38+H39+H40+H41+H42+H44+H46+H51+H52+H53+H54+H55+H56+H57+H58+H59+H60</f>
        <v>598844.27554999967</v>
      </c>
      <c r="I6" s="72">
        <f t="shared" ref="I6:K6" si="0">I7+I16+I17+I18+I23+I24+I27+I28+I33+I33+I34+I36+I37+I38+I39+I40+I41+I42+I44+I46+I51+I52+I53+I54+I55+I56+I57+I58+I59+I60</f>
        <v>7466.07</v>
      </c>
      <c r="J6" s="72" t="e">
        <f t="shared" si="0"/>
        <v>#REF!</v>
      </c>
      <c r="K6" s="72">
        <f t="shared" si="0"/>
        <v>587947.26716999989</v>
      </c>
      <c r="L6" s="83">
        <f>K6/H6*100</f>
        <v>98.180326868785457</v>
      </c>
      <c r="N6" s="84"/>
    </row>
    <row r="7" spans="1:14" ht="28.5" x14ac:dyDescent="0.2">
      <c r="A7" s="108"/>
      <c r="B7" s="94">
        <v>1</v>
      </c>
      <c r="C7" s="17" t="s">
        <v>3</v>
      </c>
      <c r="D7" s="25" t="s">
        <v>115</v>
      </c>
      <c r="E7" s="18" t="s">
        <v>4</v>
      </c>
      <c r="F7" s="19">
        <f>198758.96-2940</f>
        <v>195818.96</v>
      </c>
      <c r="G7" s="19">
        <v>5753.683</v>
      </c>
      <c r="H7" s="58">
        <f>SUM(H8:H15)</f>
        <v>401197.76188999997</v>
      </c>
      <c r="I7" s="58">
        <f t="shared" ref="I7:J7" si="1">SUM(I8:I15)</f>
        <v>0</v>
      </c>
      <c r="J7" s="58">
        <f t="shared" si="1"/>
        <v>0</v>
      </c>
      <c r="K7" s="80">
        <f>SUM(K8:K15)</f>
        <v>400883.63946999999</v>
      </c>
      <c r="L7" s="83">
        <f t="shared" ref="L7:L60" si="2">K7/H7*100</f>
        <v>99.921703845375362</v>
      </c>
      <c r="N7" s="50"/>
    </row>
    <row r="8" spans="1:14" ht="15.75" x14ac:dyDescent="0.25">
      <c r="A8" s="109"/>
      <c r="B8" s="95"/>
      <c r="C8" s="20" t="s">
        <v>27</v>
      </c>
      <c r="D8" s="21" t="s">
        <v>25</v>
      </c>
      <c r="E8" s="22" t="s">
        <v>23</v>
      </c>
      <c r="F8" s="23"/>
      <c r="G8" s="23"/>
      <c r="H8" s="58">
        <v>138691.30392999999</v>
      </c>
      <c r="I8" s="10"/>
      <c r="J8" s="74"/>
      <c r="K8" s="76">
        <v>138657.96947000001</v>
      </c>
      <c r="L8" s="83">
        <f t="shared" si="2"/>
        <v>99.975964996322475</v>
      </c>
    </row>
    <row r="9" spans="1:14" ht="15.75" x14ac:dyDescent="0.25">
      <c r="A9" s="109"/>
      <c r="B9" s="95"/>
      <c r="C9" s="20" t="s">
        <v>24</v>
      </c>
      <c r="D9" s="21" t="s">
        <v>26</v>
      </c>
      <c r="E9" s="16" t="s">
        <v>22</v>
      </c>
      <c r="F9" s="23"/>
      <c r="G9" s="23"/>
      <c r="H9" s="58">
        <v>237667.52546</v>
      </c>
      <c r="I9" s="10"/>
      <c r="J9" s="74"/>
      <c r="K9" s="76">
        <v>237395.13524</v>
      </c>
      <c r="L9" s="83">
        <f t="shared" si="2"/>
        <v>99.885390223391781</v>
      </c>
    </row>
    <row r="10" spans="1:14" ht="30" x14ac:dyDescent="0.25">
      <c r="A10" s="109"/>
      <c r="B10" s="95"/>
      <c r="C10" s="20" t="s">
        <v>29</v>
      </c>
      <c r="D10" s="21" t="s">
        <v>28</v>
      </c>
      <c r="E10" s="16" t="s">
        <v>30</v>
      </c>
      <c r="F10" s="23"/>
      <c r="G10" s="23"/>
      <c r="H10" s="58">
        <v>16656.6335</v>
      </c>
      <c r="I10" s="10"/>
      <c r="J10" s="74"/>
      <c r="K10" s="76">
        <v>16648.340759999999</v>
      </c>
      <c r="L10" s="83">
        <f t="shared" si="2"/>
        <v>99.950213589078487</v>
      </c>
    </row>
    <row r="11" spans="1:14" ht="15.75" x14ac:dyDescent="0.25">
      <c r="A11" s="109"/>
      <c r="B11" s="95"/>
      <c r="C11" s="20" t="s">
        <v>32</v>
      </c>
      <c r="D11" s="21" t="s">
        <v>31</v>
      </c>
      <c r="E11" s="16" t="s">
        <v>33</v>
      </c>
      <c r="F11" s="23"/>
      <c r="G11" s="23"/>
      <c r="H11" s="58">
        <v>7288.05</v>
      </c>
      <c r="I11" s="10"/>
      <c r="J11" s="74"/>
      <c r="K11" s="76">
        <v>7288.0494900000003</v>
      </c>
      <c r="L11" s="83">
        <f t="shared" si="2"/>
        <v>99.9999930022434</v>
      </c>
    </row>
    <row r="12" spans="1:14" ht="15.75" x14ac:dyDescent="0.25">
      <c r="A12" s="109"/>
      <c r="B12" s="95"/>
      <c r="C12" s="20" t="s">
        <v>156</v>
      </c>
      <c r="D12" s="21" t="s">
        <v>130</v>
      </c>
      <c r="E12" s="89" t="s">
        <v>34</v>
      </c>
      <c r="F12" s="23"/>
      <c r="G12" s="23"/>
      <c r="H12" s="90">
        <v>394.24900000000002</v>
      </c>
      <c r="I12" s="10"/>
      <c r="J12" s="74"/>
      <c r="K12" s="76">
        <v>394.14451000000003</v>
      </c>
      <c r="L12" s="83">
        <f t="shared" si="2"/>
        <v>99.97349644514</v>
      </c>
    </row>
    <row r="13" spans="1:14" ht="30" x14ac:dyDescent="0.25">
      <c r="A13" s="109"/>
      <c r="B13" s="95"/>
      <c r="C13" s="20" t="s">
        <v>36</v>
      </c>
      <c r="D13" s="21" t="s">
        <v>35</v>
      </c>
      <c r="E13" s="89" t="s">
        <v>37</v>
      </c>
      <c r="F13" s="23"/>
      <c r="G13" s="23"/>
      <c r="H13" s="90">
        <f>10.2-10.2</f>
        <v>0</v>
      </c>
      <c r="I13" s="10"/>
      <c r="J13" s="74"/>
      <c r="K13" s="76">
        <v>0</v>
      </c>
      <c r="L13" s="83" t="e">
        <f t="shared" si="2"/>
        <v>#DIV/0!</v>
      </c>
    </row>
    <row r="14" spans="1:14" ht="45" hidden="1" customHeight="1" x14ac:dyDescent="0.3">
      <c r="A14" s="109"/>
      <c r="B14" s="95"/>
      <c r="C14" s="20" t="s">
        <v>19</v>
      </c>
      <c r="D14" s="21" t="s">
        <v>15</v>
      </c>
      <c r="E14" s="22" t="s">
        <v>18</v>
      </c>
      <c r="F14" s="23">
        <v>100</v>
      </c>
      <c r="G14" s="23">
        <v>-100</v>
      </c>
      <c r="H14" s="59">
        <f>F14+G14</f>
        <v>0</v>
      </c>
      <c r="I14" s="10"/>
      <c r="J14" s="74">
        <f t="shared" ref="J14" si="3">H14+I14</f>
        <v>0</v>
      </c>
      <c r="K14" s="76"/>
      <c r="L14" s="83" t="e">
        <f t="shared" si="2"/>
        <v>#DIV/0!</v>
      </c>
    </row>
    <row r="15" spans="1:14" ht="15.75" x14ac:dyDescent="0.25">
      <c r="A15" s="110"/>
      <c r="B15" s="96"/>
      <c r="C15" s="20" t="s">
        <v>148</v>
      </c>
      <c r="D15" s="21" t="s">
        <v>53</v>
      </c>
      <c r="E15" s="16" t="s">
        <v>38</v>
      </c>
      <c r="F15" s="23"/>
      <c r="G15" s="23"/>
      <c r="H15" s="58">
        <v>500</v>
      </c>
      <c r="I15" s="10"/>
      <c r="J15" s="74"/>
      <c r="K15" s="76">
        <v>500</v>
      </c>
      <c r="L15" s="83">
        <f t="shared" si="2"/>
        <v>100</v>
      </c>
    </row>
    <row r="16" spans="1:14" ht="42.75" x14ac:dyDescent="0.25">
      <c r="A16" s="24"/>
      <c r="B16" s="24">
        <v>2</v>
      </c>
      <c r="C16" s="20" t="s">
        <v>148</v>
      </c>
      <c r="D16" s="25" t="s">
        <v>136</v>
      </c>
      <c r="E16" s="16" t="s">
        <v>38</v>
      </c>
      <c r="F16" s="23"/>
      <c r="G16" s="23"/>
      <c r="H16" s="58">
        <v>148</v>
      </c>
      <c r="I16" s="10"/>
      <c r="J16" s="74"/>
      <c r="K16" s="76">
        <v>148</v>
      </c>
      <c r="L16" s="92">
        <f t="shared" si="2"/>
        <v>100</v>
      </c>
    </row>
    <row r="17" spans="1:12" ht="42.75" x14ac:dyDescent="0.25">
      <c r="A17" s="24"/>
      <c r="B17" s="24">
        <v>3</v>
      </c>
      <c r="C17" s="20" t="s">
        <v>54</v>
      </c>
      <c r="D17" s="25" t="s">
        <v>117</v>
      </c>
      <c r="E17" s="16" t="s">
        <v>55</v>
      </c>
      <c r="F17" s="23">
        <v>0</v>
      </c>
      <c r="G17" s="23">
        <v>100</v>
      </c>
      <c r="H17" s="90">
        <v>34.450000000000003</v>
      </c>
      <c r="I17" s="10"/>
      <c r="J17" s="74">
        <f>H17+I17</f>
        <v>34.450000000000003</v>
      </c>
      <c r="K17" s="76">
        <v>34.450000000000003</v>
      </c>
      <c r="L17" s="92">
        <f t="shared" si="2"/>
        <v>100</v>
      </c>
    </row>
    <row r="18" spans="1:12" ht="36.6" customHeight="1" x14ac:dyDescent="0.25">
      <c r="A18" s="94"/>
      <c r="B18" s="94">
        <v>4</v>
      </c>
      <c r="C18" s="26" t="s">
        <v>57</v>
      </c>
      <c r="D18" s="25" t="s">
        <v>108</v>
      </c>
      <c r="E18" s="22" t="s">
        <v>6</v>
      </c>
      <c r="F18" s="23">
        <f>25691.6+50</f>
        <v>25741.599999999999</v>
      </c>
      <c r="G18" s="23">
        <v>200</v>
      </c>
      <c r="H18" s="58">
        <f>H19+H20+H21+H22</f>
        <v>82920.527629999997</v>
      </c>
      <c r="I18" s="58">
        <f t="shared" ref="I18:K18" si="4">I19+I20+I21+I22</f>
        <v>0</v>
      </c>
      <c r="J18" s="58">
        <f t="shared" si="4"/>
        <v>0</v>
      </c>
      <c r="K18" s="80">
        <f t="shared" si="4"/>
        <v>82322.462599999999</v>
      </c>
      <c r="L18" s="83">
        <f t="shared" si="2"/>
        <v>99.278749126309691</v>
      </c>
    </row>
    <row r="19" spans="1:12" ht="22.9" customHeight="1" x14ac:dyDescent="0.25">
      <c r="A19" s="95"/>
      <c r="B19" s="95"/>
      <c r="C19" s="26" t="s">
        <v>42</v>
      </c>
      <c r="D19" s="21" t="s">
        <v>40</v>
      </c>
      <c r="E19" s="16" t="s">
        <v>45</v>
      </c>
      <c r="F19" s="23"/>
      <c r="G19" s="23"/>
      <c r="H19" s="91">
        <v>17027.837780000002</v>
      </c>
      <c r="I19" s="10"/>
      <c r="J19" s="74"/>
      <c r="K19" s="76">
        <v>16973.388930000001</v>
      </c>
      <c r="L19" s="83">
        <f t="shared" si="2"/>
        <v>99.680236265440854</v>
      </c>
    </row>
    <row r="20" spans="1:12" ht="30" x14ac:dyDescent="0.25">
      <c r="A20" s="95"/>
      <c r="B20" s="95"/>
      <c r="C20" s="26" t="s">
        <v>43</v>
      </c>
      <c r="D20" s="21" t="s">
        <v>41</v>
      </c>
      <c r="E20" s="16" t="s">
        <v>46</v>
      </c>
      <c r="F20" s="23"/>
      <c r="G20" s="23"/>
      <c r="H20" s="91">
        <v>28591.32517</v>
      </c>
      <c r="I20" s="10"/>
      <c r="J20" s="74"/>
      <c r="K20" s="76">
        <v>28127.816200000001</v>
      </c>
      <c r="L20" s="83">
        <f t="shared" si="2"/>
        <v>98.378847544686934</v>
      </c>
    </row>
    <row r="21" spans="1:12" ht="30" x14ac:dyDescent="0.25">
      <c r="A21" s="96"/>
      <c r="B21" s="95"/>
      <c r="C21" s="26" t="s">
        <v>60</v>
      </c>
      <c r="D21" s="21" t="s">
        <v>39</v>
      </c>
      <c r="E21" s="16" t="s">
        <v>44</v>
      </c>
      <c r="F21" s="23"/>
      <c r="G21" s="23"/>
      <c r="H21" s="58">
        <v>33292.814350000001</v>
      </c>
      <c r="I21" s="10"/>
      <c r="J21" s="74"/>
      <c r="K21" s="76">
        <v>33214.254780000003</v>
      </c>
      <c r="L21" s="83">
        <f t="shared" si="2"/>
        <v>99.764034457483476</v>
      </c>
    </row>
    <row r="22" spans="1:12" ht="36.6" customHeight="1" x14ac:dyDescent="0.25">
      <c r="A22" s="27"/>
      <c r="B22" s="95"/>
      <c r="C22" s="26" t="s">
        <v>131</v>
      </c>
      <c r="D22" s="28" t="s">
        <v>58</v>
      </c>
      <c r="E22" s="16" t="s">
        <v>59</v>
      </c>
      <c r="F22" s="23"/>
      <c r="G22" s="23"/>
      <c r="H22" s="58">
        <v>4008.55033</v>
      </c>
      <c r="I22" s="10"/>
      <c r="J22" s="74"/>
      <c r="K22" s="76">
        <v>4007.0026899999998</v>
      </c>
      <c r="L22" s="83">
        <f t="shared" si="2"/>
        <v>99.961391528792404</v>
      </c>
    </row>
    <row r="23" spans="1:12" ht="56.25" customHeight="1" x14ac:dyDescent="0.25">
      <c r="A23" s="32"/>
      <c r="B23" s="32">
        <v>5</v>
      </c>
      <c r="C23" s="49" t="s">
        <v>93</v>
      </c>
      <c r="D23" s="25" t="s">
        <v>109</v>
      </c>
      <c r="E23" s="16" t="s">
        <v>101</v>
      </c>
      <c r="F23" s="23"/>
      <c r="G23" s="23"/>
      <c r="H23" s="58">
        <v>100</v>
      </c>
      <c r="I23" s="10"/>
      <c r="J23" s="74"/>
      <c r="K23" s="76">
        <v>100</v>
      </c>
      <c r="L23" s="83">
        <f t="shared" si="2"/>
        <v>100</v>
      </c>
    </row>
    <row r="24" spans="1:12" ht="45" customHeight="1" x14ac:dyDescent="0.25">
      <c r="A24" s="94"/>
      <c r="B24" s="94">
        <v>6</v>
      </c>
      <c r="C24" s="20" t="s">
        <v>61</v>
      </c>
      <c r="D24" s="25" t="s">
        <v>112</v>
      </c>
      <c r="E24" s="22" t="s">
        <v>5</v>
      </c>
      <c r="F24" s="23">
        <v>46987.199999999997</v>
      </c>
      <c r="G24" s="23">
        <f t="shared" ref="G24:G55" si="5">H24-F24</f>
        <v>26568.167289999998</v>
      </c>
      <c r="H24" s="30">
        <f>H25+H26</f>
        <v>73555.367289999995</v>
      </c>
      <c r="I24" s="30">
        <f t="shared" ref="I24:K24" si="6">I25+I26</f>
        <v>0</v>
      </c>
      <c r="J24" s="30">
        <f t="shared" si="6"/>
        <v>0</v>
      </c>
      <c r="K24" s="80">
        <f t="shared" si="6"/>
        <v>73555.367289999995</v>
      </c>
      <c r="L24" s="83">
        <f t="shared" si="2"/>
        <v>100</v>
      </c>
    </row>
    <row r="25" spans="1:12" ht="30" x14ac:dyDescent="0.25">
      <c r="A25" s="95"/>
      <c r="B25" s="95"/>
      <c r="C25" s="26" t="s">
        <v>154</v>
      </c>
      <c r="D25" s="29" t="s">
        <v>119</v>
      </c>
      <c r="E25" s="16" t="s">
        <v>62</v>
      </c>
      <c r="F25" s="23"/>
      <c r="G25" s="23"/>
      <c r="H25" s="30">
        <v>7984.018</v>
      </c>
      <c r="I25" s="10"/>
      <c r="J25" s="74"/>
      <c r="K25" s="76">
        <v>7984.018</v>
      </c>
      <c r="L25" s="83">
        <f t="shared" si="2"/>
        <v>100</v>
      </c>
    </row>
    <row r="26" spans="1:12" ht="30" x14ac:dyDescent="0.25">
      <c r="A26" s="96"/>
      <c r="B26" s="96"/>
      <c r="C26" s="26" t="s">
        <v>155</v>
      </c>
      <c r="D26" s="29" t="s">
        <v>118</v>
      </c>
      <c r="E26" s="16" t="s">
        <v>63</v>
      </c>
      <c r="F26" s="23"/>
      <c r="G26" s="23"/>
      <c r="H26" s="30">
        <v>65571.349289999998</v>
      </c>
      <c r="I26" s="10"/>
      <c r="J26" s="74"/>
      <c r="K26" s="76">
        <v>65571.349289999998</v>
      </c>
      <c r="L26" s="83">
        <f t="shared" si="2"/>
        <v>100</v>
      </c>
    </row>
    <row r="27" spans="1:12" ht="28.5" x14ac:dyDescent="0.25">
      <c r="A27" s="32"/>
      <c r="B27" s="32">
        <v>7</v>
      </c>
      <c r="C27" s="20" t="s">
        <v>91</v>
      </c>
      <c r="D27" s="25" t="s">
        <v>113</v>
      </c>
      <c r="E27" s="16" t="s">
        <v>13</v>
      </c>
      <c r="F27" s="23"/>
      <c r="G27" s="23"/>
      <c r="H27" s="30">
        <v>30</v>
      </c>
      <c r="I27" s="10"/>
      <c r="J27" s="74"/>
      <c r="K27" s="76">
        <v>29.99</v>
      </c>
      <c r="L27" s="92">
        <f t="shared" si="2"/>
        <v>99.966666666666654</v>
      </c>
    </row>
    <row r="28" spans="1:12" ht="71.25" x14ac:dyDescent="0.2">
      <c r="A28" s="94"/>
      <c r="B28" s="94">
        <v>8</v>
      </c>
      <c r="C28" s="49" t="s">
        <v>64</v>
      </c>
      <c r="D28" s="25" t="s">
        <v>107</v>
      </c>
      <c r="E28" s="22" t="s">
        <v>157</v>
      </c>
      <c r="F28" s="23">
        <v>93.04</v>
      </c>
      <c r="G28" s="23">
        <f t="shared" si="5"/>
        <v>1103.4608800000001</v>
      </c>
      <c r="H28" s="30">
        <f>H29+H30+H31+H32</f>
        <v>1196.5008800000001</v>
      </c>
      <c r="I28" s="30">
        <f t="shared" ref="I28:K28" si="7">I29+I30+I31+I32</f>
        <v>0</v>
      </c>
      <c r="J28" s="30">
        <f t="shared" si="7"/>
        <v>1196.5008800000001</v>
      </c>
      <c r="K28" s="80">
        <f t="shared" si="7"/>
        <v>1196.3630000000001</v>
      </c>
      <c r="L28" s="83">
        <f t="shared" si="2"/>
        <v>99.988476397944652</v>
      </c>
    </row>
    <row r="29" spans="1:12" ht="60" x14ac:dyDescent="0.25">
      <c r="A29" s="95"/>
      <c r="B29" s="95"/>
      <c r="C29" s="20" t="s">
        <v>64</v>
      </c>
      <c r="D29" s="21" t="s">
        <v>120</v>
      </c>
      <c r="E29" s="22" t="s">
        <v>65</v>
      </c>
      <c r="F29" s="23"/>
      <c r="G29" s="23"/>
      <c r="H29" s="30">
        <v>1114.5008800000001</v>
      </c>
      <c r="I29" s="10"/>
      <c r="J29" s="74">
        <f t="shared" ref="J29:J35" si="8">H29+I29</f>
        <v>1114.5008800000001</v>
      </c>
      <c r="K29" s="76">
        <v>1114.3630000000001</v>
      </c>
      <c r="L29" s="83">
        <f t="shared" si="2"/>
        <v>99.987628542742826</v>
      </c>
    </row>
    <row r="30" spans="1:12" ht="27.6" hidden="1" customHeight="1" x14ac:dyDescent="0.3">
      <c r="A30" s="95"/>
      <c r="B30" s="95"/>
      <c r="C30" s="20" t="s">
        <v>66</v>
      </c>
      <c r="D30" s="21" t="s">
        <v>121</v>
      </c>
      <c r="E30" s="22" t="s">
        <v>67</v>
      </c>
      <c r="F30" s="23"/>
      <c r="G30" s="23"/>
      <c r="H30" s="30">
        <v>0</v>
      </c>
      <c r="I30" s="10"/>
      <c r="J30" s="74">
        <f t="shared" si="8"/>
        <v>0</v>
      </c>
      <c r="K30" s="76"/>
      <c r="L30" s="83" t="e">
        <f t="shared" si="2"/>
        <v>#DIV/0!</v>
      </c>
    </row>
    <row r="31" spans="1:12" ht="45" x14ac:dyDescent="0.25">
      <c r="A31" s="96"/>
      <c r="B31" s="96"/>
      <c r="C31" s="20" t="s">
        <v>68</v>
      </c>
      <c r="D31" s="21" t="s">
        <v>122</v>
      </c>
      <c r="E31" s="22" t="s">
        <v>69</v>
      </c>
      <c r="F31" s="23"/>
      <c r="G31" s="23"/>
      <c r="H31" s="30">
        <v>82</v>
      </c>
      <c r="I31" s="10"/>
      <c r="J31" s="74">
        <f t="shared" si="8"/>
        <v>82</v>
      </c>
      <c r="K31" s="76">
        <v>82</v>
      </c>
      <c r="L31" s="83">
        <f t="shared" si="2"/>
        <v>100</v>
      </c>
    </row>
    <row r="32" spans="1:12" ht="30.6" hidden="1" customHeight="1" x14ac:dyDescent="0.3">
      <c r="A32" s="31"/>
      <c r="B32" s="31"/>
      <c r="C32" s="20" t="s">
        <v>70</v>
      </c>
      <c r="D32" s="21" t="s">
        <v>123</v>
      </c>
      <c r="E32" s="22" t="s">
        <v>71</v>
      </c>
      <c r="F32" s="23"/>
      <c r="G32" s="23"/>
      <c r="H32" s="30">
        <v>0</v>
      </c>
      <c r="I32" s="10"/>
      <c r="J32" s="74">
        <f t="shared" si="8"/>
        <v>0</v>
      </c>
      <c r="K32" s="76"/>
      <c r="L32" s="83" t="e">
        <f t="shared" si="2"/>
        <v>#DIV/0!</v>
      </c>
    </row>
    <row r="33" spans="1:13" ht="57" x14ac:dyDescent="0.25">
      <c r="A33" s="24"/>
      <c r="B33" s="63">
        <v>9</v>
      </c>
      <c r="C33" s="49" t="s">
        <v>152</v>
      </c>
      <c r="D33" s="88" t="s">
        <v>133</v>
      </c>
      <c r="E33" s="22" t="s">
        <v>151</v>
      </c>
      <c r="F33" s="23">
        <v>75</v>
      </c>
      <c r="G33" s="23">
        <f t="shared" ref="G33" si="9">H33-F33</f>
        <v>5564.8501100000003</v>
      </c>
      <c r="H33" s="85">
        <v>5639.8501100000003</v>
      </c>
      <c r="I33" s="10">
        <v>-166.96</v>
      </c>
      <c r="J33" s="74">
        <f t="shared" si="8"/>
        <v>5472.8901100000003</v>
      </c>
      <c r="K33" s="76">
        <v>5639.76</v>
      </c>
      <c r="L33" s="87">
        <f t="shared" si="2"/>
        <v>99.99840226250268</v>
      </c>
      <c r="M33" s="86"/>
    </row>
    <row r="34" spans="1:13" ht="49.9" customHeight="1" x14ac:dyDescent="0.25">
      <c r="A34" s="105"/>
      <c r="B34" s="103">
        <v>10</v>
      </c>
      <c r="C34" s="42" t="s">
        <v>72</v>
      </c>
      <c r="D34" s="25" t="s">
        <v>124</v>
      </c>
      <c r="E34" s="43" t="s">
        <v>73</v>
      </c>
      <c r="F34" s="44">
        <v>300</v>
      </c>
      <c r="G34" s="44">
        <f t="shared" si="5"/>
        <v>-300</v>
      </c>
      <c r="H34" s="30">
        <f>H35</f>
        <v>0</v>
      </c>
      <c r="I34" s="30">
        <f t="shared" ref="I34:K34" si="10">I35</f>
        <v>0</v>
      </c>
      <c r="J34" s="30">
        <f t="shared" si="10"/>
        <v>0</v>
      </c>
      <c r="K34" s="80">
        <f t="shared" si="10"/>
        <v>0</v>
      </c>
      <c r="L34" s="83" t="e">
        <f t="shared" si="2"/>
        <v>#DIV/0!</v>
      </c>
    </row>
    <row r="35" spans="1:13" ht="24.6" customHeight="1" x14ac:dyDescent="0.25">
      <c r="A35" s="106"/>
      <c r="B35" s="104"/>
      <c r="C35" s="42" t="s">
        <v>102</v>
      </c>
      <c r="D35" s="40" t="s">
        <v>47</v>
      </c>
      <c r="E35" s="43" t="s">
        <v>74</v>
      </c>
      <c r="F35" s="44"/>
      <c r="G35" s="44"/>
      <c r="H35" s="30">
        <f>300-300</f>
        <v>0</v>
      </c>
      <c r="I35" s="10"/>
      <c r="J35" s="74">
        <f t="shared" si="8"/>
        <v>0</v>
      </c>
      <c r="K35" s="76">
        <v>0</v>
      </c>
      <c r="L35" s="83" t="e">
        <f t="shared" si="2"/>
        <v>#DIV/0!</v>
      </c>
    </row>
    <row r="36" spans="1:13" ht="74.45" customHeight="1" x14ac:dyDescent="0.25">
      <c r="A36" s="106"/>
      <c r="B36" s="48">
        <v>11</v>
      </c>
      <c r="C36" s="20" t="s">
        <v>132</v>
      </c>
      <c r="D36" s="45" t="s">
        <v>106</v>
      </c>
      <c r="E36" s="22" t="s">
        <v>7</v>
      </c>
      <c r="F36" s="23">
        <v>150</v>
      </c>
      <c r="G36" s="23">
        <f t="shared" si="5"/>
        <v>327.173</v>
      </c>
      <c r="H36" s="85">
        <v>477.173</v>
      </c>
      <c r="I36" s="10"/>
      <c r="J36" s="74"/>
      <c r="K36" s="76">
        <v>477.16012999999998</v>
      </c>
      <c r="L36" s="83">
        <f t="shared" si="2"/>
        <v>99.997302864998645</v>
      </c>
    </row>
    <row r="37" spans="1:13" ht="47.25" customHeight="1" x14ac:dyDescent="0.25">
      <c r="A37" s="107"/>
      <c r="B37" s="48">
        <v>12</v>
      </c>
      <c r="C37" s="20" t="s">
        <v>75</v>
      </c>
      <c r="D37" s="25" t="s">
        <v>105</v>
      </c>
      <c r="E37" s="22" t="s">
        <v>8</v>
      </c>
      <c r="F37" s="23">
        <v>115</v>
      </c>
      <c r="G37" s="23">
        <f t="shared" si="5"/>
        <v>27.120000000000005</v>
      </c>
      <c r="H37" s="30">
        <v>142.12</v>
      </c>
      <c r="I37" s="10"/>
      <c r="J37" s="74"/>
      <c r="K37" s="76">
        <v>142.12</v>
      </c>
      <c r="L37" s="83">
        <f t="shared" si="2"/>
        <v>100</v>
      </c>
    </row>
    <row r="38" spans="1:13" ht="57" x14ac:dyDescent="0.25">
      <c r="A38" s="24"/>
      <c r="B38" s="24">
        <v>13</v>
      </c>
      <c r="C38" s="20" t="s">
        <v>92</v>
      </c>
      <c r="D38" s="46" t="s">
        <v>125</v>
      </c>
      <c r="E38" s="22" t="s">
        <v>103</v>
      </c>
      <c r="F38" s="23"/>
      <c r="G38" s="23"/>
      <c r="H38" s="30">
        <v>671.06079999999997</v>
      </c>
      <c r="I38" s="10"/>
      <c r="J38" s="74">
        <f>H36+I38</f>
        <v>477.173</v>
      </c>
      <c r="K38" s="76">
        <v>671.06079999999997</v>
      </c>
      <c r="L38" s="83">
        <f t="shared" si="2"/>
        <v>100</v>
      </c>
    </row>
    <row r="39" spans="1:13" ht="42.75" customHeight="1" x14ac:dyDescent="0.25">
      <c r="A39" s="24"/>
      <c r="B39" s="24">
        <v>14</v>
      </c>
      <c r="C39" s="20" t="s">
        <v>95</v>
      </c>
      <c r="D39" s="41" t="s">
        <v>168</v>
      </c>
      <c r="E39" s="22" t="s">
        <v>94</v>
      </c>
      <c r="F39" s="23"/>
      <c r="G39" s="23"/>
      <c r="H39" s="85">
        <f>70-70</f>
        <v>0</v>
      </c>
      <c r="I39" s="10"/>
      <c r="J39" s="74"/>
      <c r="K39" s="76">
        <v>0</v>
      </c>
      <c r="L39" s="83" t="e">
        <f t="shared" si="2"/>
        <v>#DIV/0!</v>
      </c>
    </row>
    <row r="40" spans="1:13" ht="42.75" customHeight="1" x14ac:dyDescent="0.25">
      <c r="A40" s="24"/>
      <c r="B40" s="24">
        <v>15</v>
      </c>
      <c r="C40" s="20" t="s">
        <v>96</v>
      </c>
      <c r="D40" s="47" t="s">
        <v>137</v>
      </c>
      <c r="E40" s="22" t="s">
        <v>97</v>
      </c>
      <c r="F40" s="23"/>
      <c r="G40" s="23"/>
      <c r="H40" s="30">
        <v>40.479999999999997</v>
      </c>
      <c r="I40" s="10"/>
      <c r="J40" s="74"/>
      <c r="K40" s="76">
        <v>40.479999999999997</v>
      </c>
      <c r="L40" s="92">
        <f t="shared" si="2"/>
        <v>100</v>
      </c>
    </row>
    <row r="41" spans="1:13" ht="42.75" x14ac:dyDescent="0.25">
      <c r="A41" s="24"/>
      <c r="B41" s="24">
        <v>16</v>
      </c>
      <c r="C41" s="20" t="s">
        <v>76</v>
      </c>
      <c r="D41" s="46" t="s">
        <v>126</v>
      </c>
      <c r="E41" s="22" t="s">
        <v>77</v>
      </c>
      <c r="F41" s="23">
        <f>55413.2+198.49</f>
        <v>55611.689999999995</v>
      </c>
      <c r="G41" s="23">
        <f t="shared" si="5"/>
        <v>-54459.020049999992</v>
      </c>
      <c r="H41" s="85">
        <v>1152.66995</v>
      </c>
      <c r="I41" s="10"/>
      <c r="J41" s="74">
        <f>H37+I41</f>
        <v>142.12</v>
      </c>
      <c r="K41" s="76">
        <v>1152.39204</v>
      </c>
      <c r="L41" s="83">
        <f t="shared" si="2"/>
        <v>99.975889889382472</v>
      </c>
    </row>
    <row r="42" spans="1:13" ht="71.25" x14ac:dyDescent="0.25">
      <c r="A42" s="24"/>
      <c r="B42" s="24">
        <v>17</v>
      </c>
      <c r="C42" s="20" t="s">
        <v>78</v>
      </c>
      <c r="D42" s="46" t="s">
        <v>127</v>
      </c>
      <c r="E42" s="22" t="s">
        <v>9</v>
      </c>
      <c r="F42" s="23">
        <v>10</v>
      </c>
      <c r="G42" s="23">
        <f t="shared" si="5"/>
        <v>10</v>
      </c>
      <c r="H42" s="30">
        <v>20</v>
      </c>
      <c r="I42" s="10">
        <v>7799.99</v>
      </c>
      <c r="J42" s="74">
        <f>H41+I42</f>
        <v>8952.6599499999993</v>
      </c>
      <c r="K42" s="76">
        <v>18.38</v>
      </c>
      <c r="L42" s="83">
        <f t="shared" si="2"/>
        <v>91.899999999999991</v>
      </c>
    </row>
    <row r="43" spans="1:13" ht="41.45" hidden="1" x14ac:dyDescent="0.3">
      <c r="A43" s="24"/>
      <c r="B43" s="24">
        <v>13</v>
      </c>
      <c r="C43" s="34" t="s">
        <v>79</v>
      </c>
      <c r="D43" s="25" t="s">
        <v>48</v>
      </c>
      <c r="E43" s="35" t="s">
        <v>80</v>
      </c>
      <c r="F43" s="36">
        <v>726.3</v>
      </c>
      <c r="G43" s="36">
        <f t="shared" si="5"/>
        <v>-726.3</v>
      </c>
      <c r="H43" s="30">
        <v>0</v>
      </c>
      <c r="I43" s="10"/>
      <c r="J43" s="74" t="e">
        <f>#REF!+I43</f>
        <v>#REF!</v>
      </c>
      <c r="K43" s="76"/>
      <c r="L43" s="83" t="e">
        <f t="shared" si="2"/>
        <v>#DIV/0!</v>
      </c>
    </row>
    <row r="44" spans="1:13" ht="42.75" x14ac:dyDescent="0.25">
      <c r="A44" s="24"/>
      <c r="B44" s="24">
        <v>18</v>
      </c>
      <c r="C44" s="20" t="s">
        <v>162</v>
      </c>
      <c r="D44" s="46" t="s">
        <v>116</v>
      </c>
      <c r="E44" s="22" t="s">
        <v>161</v>
      </c>
      <c r="F44" s="23">
        <v>50</v>
      </c>
      <c r="G44" s="23">
        <f t="shared" si="5"/>
        <v>-50</v>
      </c>
      <c r="H44" s="85">
        <f>60-60</f>
        <v>0</v>
      </c>
      <c r="I44" s="10"/>
      <c r="J44" s="74">
        <f t="shared" ref="J44:J56" si="11">H42+I44</f>
        <v>20</v>
      </c>
      <c r="K44" s="76">
        <v>0</v>
      </c>
      <c r="L44" s="83" t="e">
        <f t="shared" si="2"/>
        <v>#DIV/0!</v>
      </c>
    </row>
    <row r="45" spans="1:13" s="38" customFormat="1" ht="41.45" hidden="1" x14ac:dyDescent="0.3">
      <c r="A45" s="33"/>
      <c r="B45" s="33">
        <v>18</v>
      </c>
      <c r="C45" s="20" t="s">
        <v>81</v>
      </c>
      <c r="D45" s="25" t="s">
        <v>110</v>
      </c>
      <c r="E45" s="22" t="s">
        <v>11</v>
      </c>
      <c r="F45" s="23">
        <v>150</v>
      </c>
      <c r="G45" s="23">
        <f t="shared" si="5"/>
        <v>37.400000000000006</v>
      </c>
      <c r="H45" s="30">
        <f>H47+H50+H48+H49</f>
        <v>187.4</v>
      </c>
      <c r="I45" s="37"/>
      <c r="J45" s="75">
        <f t="shared" si="11"/>
        <v>0</v>
      </c>
      <c r="K45" s="81"/>
      <c r="L45" s="83">
        <f t="shared" si="2"/>
        <v>0</v>
      </c>
    </row>
    <row r="46" spans="1:13" s="38" customFormat="1" ht="42.75" x14ac:dyDescent="0.25">
      <c r="A46" s="62"/>
      <c r="B46" s="100">
        <v>19</v>
      </c>
      <c r="C46" s="20" t="s">
        <v>81</v>
      </c>
      <c r="D46" s="25" t="s">
        <v>110</v>
      </c>
      <c r="E46" s="22" t="s">
        <v>11</v>
      </c>
      <c r="F46" s="23"/>
      <c r="G46" s="23"/>
      <c r="H46" s="30">
        <f>H47+H48+H49+H50</f>
        <v>187.39999999999998</v>
      </c>
      <c r="I46" s="30">
        <f t="shared" ref="I46:K46" si="12">I47+I48+I49+I50</f>
        <v>0</v>
      </c>
      <c r="J46" s="30">
        <f t="shared" si="12"/>
        <v>361.4</v>
      </c>
      <c r="K46" s="80">
        <f t="shared" si="12"/>
        <v>186.27199999999999</v>
      </c>
      <c r="L46" s="83">
        <f t="shared" si="2"/>
        <v>99.398078975453586</v>
      </c>
    </row>
    <row r="47" spans="1:13" ht="15.75" x14ac:dyDescent="0.25">
      <c r="A47" s="24"/>
      <c r="B47" s="101"/>
      <c r="C47" s="20" t="s">
        <v>82</v>
      </c>
      <c r="D47" s="21" t="s">
        <v>49</v>
      </c>
      <c r="E47" s="22" t="s">
        <v>83</v>
      </c>
      <c r="F47" s="23"/>
      <c r="G47" s="23"/>
      <c r="H47" s="30">
        <v>6.6</v>
      </c>
      <c r="I47" s="10"/>
      <c r="J47" s="74">
        <f>H44+I47</f>
        <v>0</v>
      </c>
      <c r="K47" s="76">
        <v>6.6</v>
      </c>
      <c r="L47" s="83">
        <f t="shared" si="2"/>
        <v>100</v>
      </c>
    </row>
    <row r="48" spans="1:13" ht="15.75" x14ac:dyDescent="0.25">
      <c r="A48" s="24"/>
      <c r="B48" s="101"/>
      <c r="C48" s="20" t="s">
        <v>84</v>
      </c>
      <c r="D48" s="21" t="s">
        <v>50</v>
      </c>
      <c r="E48" s="22" t="s">
        <v>85</v>
      </c>
      <c r="F48" s="23"/>
      <c r="G48" s="23"/>
      <c r="H48" s="30">
        <v>167.4</v>
      </c>
      <c r="I48" s="10"/>
      <c r="J48" s="74">
        <f>H45+I48</f>
        <v>187.4</v>
      </c>
      <c r="K48" s="76">
        <v>166.97200000000001</v>
      </c>
      <c r="L48" s="83">
        <f t="shared" si="2"/>
        <v>99.74432497013143</v>
      </c>
    </row>
    <row r="49" spans="1:12" ht="15.75" x14ac:dyDescent="0.25">
      <c r="A49" s="24"/>
      <c r="B49" s="101"/>
      <c r="C49" s="20" t="s">
        <v>86</v>
      </c>
      <c r="D49" s="21" t="s">
        <v>51</v>
      </c>
      <c r="E49" s="22" t="s">
        <v>87</v>
      </c>
      <c r="F49" s="23"/>
      <c r="G49" s="23"/>
      <c r="H49" s="30">
        <v>6.7</v>
      </c>
      <c r="I49" s="10"/>
      <c r="J49" s="74">
        <f t="shared" si="11"/>
        <v>6.6</v>
      </c>
      <c r="K49" s="76">
        <v>6.7</v>
      </c>
      <c r="L49" s="83">
        <f t="shared" si="2"/>
        <v>100</v>
      </c>
    </row>
    <row r="50" spans="1:12" ht="15.75" x14ac:dyDescent="0.25">
      <c r="A50" s="24"/>
      <c r="B50" s="102"/>
      <c r="C50" s="20" t="s">
        <v>88</v>
      </c>
      <c r="D50" s="21" t="s">
        <v>52</v>
      </c>
      <c r="E50" s="22" t="s">
        <v>89</v>
      </c>
      <c r="F50" s="23"/>
      <c r="G50" s="23"/>
      <c r="H50" s="30">
        <v>6.7</v>
      </c>
      <c r="I50" s="10"/>
      <c r="J50" s="74">
        <f t="shared" si="11"/>
        <v>167.4</v>
      </c>
      <c r="K50" s="76">
        <v>6</v>
      </c>
      <c r="L50" s="83">
        <f t="shared" si="2"/>
        <v>89.552238805970148</v>
      </c>
    </row>
    <row r="51" spans="1:12" ht="42.75" x14ac:dyDescent="0.25">
      <c r="A51" s="24"/>
      <c r="B51" s="24">
        <v>20</v>
      </c>
      <c r="C51" s="20" t="s">
        <v>104</v>
      </c>
      <c r="D51" s="25" t="s">
        <v>111</v>
      </c>
      <c r="E51" s="15" t="s">
        <v>10</v>
      </c>
      <c r="F51" s="23"/>
      <c r="G51" s="23"/>
      <c r="H51" s="30">
        <v>60</v>
      </c>
      <c r="I51" s="10"/>
      <c r="J51" s="74">
        <f t="shared" si="11"/>
        <v>6.7</v>
      </c>
      <c r="K51" s="76">
        <v>60</v>
      </c>
      <c r="L51" s="83">
        <f t="shared" si="2"/>
        <v>100</v>
      </c>
    </row>
    <row r="52" spans="1:12" ht="42.75" x14ac:dyDescent="0.25">
      <c r="A52" s="24"/>
      <c r="B52" s="24">
        <v>21</v>
      </c>
      <c r="C52" s="20" t="s">
        <v>90</v>
      </c>
      <c r="D52" s="25" t="s">
        <v>128</v>
      </c>
      <c r="E52" s="22" t="s">
        <v>12</v>
      </c>
      <c r="F52" s="23">
        <f>2300-388.49</f>
        <v>1911.51</v>
      </c>
      <c r="G52" s="23">
        <f t="shared" si="5"/>
        <v>17265.789240000002</v>
      </c>
      <c r="H52" s="85">
        <v>19177.29924</v>
      </c>
      <c r="I52" s="10"/>
      <c r="J52" s="74">
        <f t="shared" si="11"/>
        <v>6.7</v>
      </c>
      <c r="K52" s="76">
        <v>9476.8452400000006</v>
      </c>
      <c r="L52" s="92">
        <f t="shared" si="2"/>
        <v>49.416996217242115</v>
      </c>
    </row>
    <row r="53" spans="1:12" ht="71.25" x14ac:dyDescent="0.25">
      <c r="A53" s="24"/>
      <c r="B53" s="24">
        <v>22</v>
      </c>
      <c r="C53" s="20" t="s">
        <v>90</v>
      </c>
      <c r="D53" s="25" t="s">
        <v>129</v>
      </c>
      <c r="E53" s="22" t="s">
        <v>12</v>
      </c>
      <c r="F53" s="23">
        <v>159</v>
      </c>
      <c r="G53" s="23">
        <f t="shared" si="5"/>
        <v>-159</v>
      </c>
      <c r="H53" s="85">
        <v>0</v>
      </c>
      <c r="I53" s="10"/>
      <c r="J53" s="74">
        <f t="shared" si="11"/>
        <v>60</v>
      </c>
      <c r="K53" s="76">
        <v>0</v>
      </c>
      <c r="L53" s="83" t="e">
        <f t="shared" si="2"/>
        <v>#DIV/0!</v>
      </c>
    </row>
    <row r="54" spans="1:12" ht="57.75" x14ac:dyDescent="0.25">
      <c r="A54" s="24"/>
      <c r="B54" s="24">
        <v>23</v>
      </c>
      <c r="C54" s="20" t="s">
        <v>150</v>
      </c>
      <c r="D54" s="39" t="s">
        <v>169</v>
      </c>
      <c r="E54" s="22" t="s">
        <v>149</v>
      </c>
      <c r="F54" s="23">
        <v>50</v>
      </c>
      <c r="G54" s="23">
        <f t="shared" si="5"/>
        <v>1990.404</v>
      </c>
      <c r="H54" s="30">
        <v>2040.404</v>
      </c>
      <c r="I54" s="10"/>
      <c r="J54" s="74">
        <f t="shared" si="11"/>
        <v>19177.29924</v>
      </c>
      <c r="K54" s="76">
        <v>2040.404</v>
      </c>
      <c r="L54" s="83">
        <f t="shared" si="2"/>
        <v>100</v>
      </c>
    </row>
    <row r="55" spans="1:12" ht="56.25" customHeight="1" x14ac:dyDescent="0.25">
      <c r="A55" s="24"/>
      <c r="B55" s="24">
        <v>24</v>
      </c>
      <c r="C55" s="20" t="s">
        <v>135</v>
      </c>
      <c r="D55" s="54" t="s">
        <v>134</v>
      </c>
      <c r="E55" s="22" t="s">
        <v>14</v>
      </c>
      <c r="F55" s="23">
        <v>75</v>
      </c>
      <c r="G55" s="23">
        <f t="shared" si="5"/>
        <v>3523.1946499999999</v>
      </c>
      <c r="H55" s="58">
        <v>3598.1946499999999</v>
      </c>
      <c r="I55" s="10"/>
      <c r="J55" s="74">
        <f t="shared" si="11"/>
        <v>0</v>
      </c>
      <c r="K55" s="76">
        <v>3598.1945999999998</v>
      </c>
      <c r="L55" s="83">
        <f t="shared" si="2"/>
        <v>99.999998610414252</v>
      </c>
    </row>
    <row r="56" spans="1:12" ht="42.75" x14ac:dyDescent="0.25">
      <c r="A56" s="24"/>
      <c r="B56" s="24">
        <v>25</v>
      </c>
      <c r="C56" s="20" t="s">
        <v>56</v>
      </c>
      <c r="D56" s="25" t="s">
        <v>114</v>
      </c>
      <c r="E56" s="22" t="s">
        <v>18</v>
      </c>
      <c r="F56" s="23">
        <f>270+190</f>
        <v>460</v>
      </c>
      <c r="G56" s="23">
        <f t="shared" ref="G56" si="13">H56-F56</f>
        <v>-135.834</v>
      </c>
      <c r="H56" s="30">
        <v>324.166</v>
      </c>
      <c r="I56" s="10"/>
      <c r="J56" s="74">
        <f t="shared" si="11"/>
        <v>2040.404</v>
      </c>
      <c r="K56" s="76">
        <v>324.166</v>
      </c>
      <c r="L56" s="83">
        <f t="shared" si="2"/>
        <v>100</v>
      </c>
    </row>
    <row r="57" spans="1:12" ht="58.5" customHeight="1" x14ac:dyDescent="0.25">
      <c r="A57" s="24"/>
      <c r="B57" s="24">
        <v>26</v>
      </c>
      <c r="C57" s="20" t="s">
        <v>99</v>
      </c>
      <c r="D57" s="41" t="s">
        <v>170</v>
      </c>
      <c r="E57" s="22" t="s">
        <v>98</v>
      </c>
      <c r="F57" s="23"/>
      <c r="G57" s="23"/>
      <c r="H57" s="30">
        <v>226</v>
      </c>
      <c r="I57" s="11"/>
      <c r="J57" s="74" t="e">
        <f>#REF!+I57</f>
        <v>#REF!</v>
      </c>
      <c r="K57" s="76">
        <v>190</v>
      </c>
      <c r="L57" s="83">
        <f t="shared" si="2"/>
        <v>84.070796460176993</v>
      </c>
    </row>
    <row r="58" spans="1:12" ht="43.5" x14ac:dyDescent="0.25">
      <c r="A58" s="10"/>
      <c r="B58" s="68">
        <v>27</v>
      </c>
      <c r="C58" s="69" t="s">
        <v>153</v>
      </c>
      <c r="D58" s="65" t="s">
        <v>138</v>
      </c>
      <c r="E58" s="67" t="s">
        <v>142</v>
      </c>
      <c r="F58" s="66"/>
      <c r="G58" s="66"/>
      <c r="H58" s="70">
        <v>245</v>
      </c>
      <c r="K58" s="76">
        <v>0</v>
      </c>
      <c r="L58" s="92">
        <f t="shared" si="2"/>
        <v>0</v>
      </c>
    </row>
    <row r="59" spans="1:12" ht="72" x14ac:dyDescent="0.25">
      <c r="A59" s="10"/>
      <c r="B59" s="68">
        <v>28</v>
      </c>
      <c r="C59" s="68" t="s">
        <v>144</v>
      </c>
      <c r="D59" s="65" t="s">
        <v>139</v>
      </c>
      <c r="E59" s="66" t="s">
        <v>145</v>
      </c>
      <c r="F59" s="66"/>
      <c r="G59" s="66"/>
      <c r="H59" s="70">
        <f>20-20</f>
        <v>0</v>
      </c>
      <c r="I59" s="50"/>
      <c r="J59" s="50"/>
      <c r="K59" s="76">
        <v>0</v>
      </c>
      <c r="L59" s="92" t="e">
        <f t="shared" si="2"/>
        <v>#DIV/0!</v>
      </c>
    </row>
    <row r="60" spans="1:12" ht="48" customHeight="1" x14ac:dyDescent="0.25">
      <c r="A60" s="10"/>
      <c r="B60" s="68">
        <v>29</v>
      </c>
      <c r="C60" s="49" t="s">
        <v>143</v>
      </c>
      <c r="D60" s="65" t="s">
        <v>140</v>
      </c>
      <c r="E60" s="67" t="s">
        <v>141</v>
      </c>
      <c r="F60" s="66"/>
      <c r="G60" s="66"/>
      <c r="H60" s="70">
        <v>20</v>
      </c>
      <c r="I60" s="50"/>
      <c r="J60" s="50"/>
      <c r="K60" s="76">
        <v>20</v>
      </c>
      <c r="L60" s="92">
        <f t="shared" si="2"/>
        <v>100</v>
      </c>
    </row>
    <row r="61" spans="1:12" ht="14.45" customHeight="1" x14ac:dyDescent="0.2">
      <c r="C61" s="53"/>
      <c r="D61" s="64"/>
      <c r="E61" s="64"/>
      <c r="F61" s="64"/>
      <c r="G61" s="64"/>
      <c r="H61" s="64"/>
      <c r="I61" s="50"/>
      <c r="J61" s="50"/>
      <c r="K61" s="82"/>
    </row>
    <row r="62" spans="1:12" x14ac:dyDescent="0.2">
      <c r="C62" s="50"/>
      <c r="D62" s="50"/>
      <c r="E62" s="50"/>
      <c r="F62" s="51"/>
      <c r="G62" s="52"/>
      <c r="H62" s="60"/>
      <c r="I62" s="50"/>
      <c r="J62" s="50"/>
      <c r="K62" s="82"/>
    </row>
    <row r="63" spans="1:12" x14ac:dyDescent="0.2">
      <c r="C63" s="50"/>
      <c r="D63" s="50"/>
      <c r="E63" s="50"/>
      <c r="F63" s="51"/>
      <c r="G63" s="52"/>
      <c r="H63" s="60"/>
      <c r="I63" s="50"/>
      <c r="J63" s="50"/>
      <c r="K63" s="82"/>
    </row>
    <row r="64" spans="1:12" x14ac:dyDescent="0.2">
      <c r="C64" s="50"/>
      <c r="D64" s="50"/>
      <c r="E64" s="50"/>
      <c r="F64" s="51"/>
      <c r="G64" s="52"/>
      <c r="H64" s="60"/>
      <c r="I64" s="50"/>
      <c r="J64" s="50"/>
      <c r="K64" s="82"/>
    </row>
    <row r="65" spans="3:11" x14ac:dyDescent="0.2">
      <c r="C65" s="50"/>
      <c r="D65" s="50"/>
      <c r="E65" s="50"/>
      <c r="F65" s="51"/>
      <c r="G65" s="52"/>
      <c r="H65" s="60"/>
      <c r="I65" s="50"/>
      <c r="J65" s="50"/>
      <c r="K65" s="82"/>
    </row>
  </sheetData>
  <mergeCells count="13">
    <mergeCell ref="B7:B15"/>
    <mergeCell ref="C6:D6"/>
    <mergeCell ref="A2:K3"/>
    <mergeCell ref="B46:B50"/>
    <mergeCell ref="B24:B26"/>
    <mergeCell ref="B18:B22"/>
    <mergeCell ref="B28:B31"/>
    <mergeCell ref="B34:B35"/>
    <mergeCell ref="A34:A37"/>
    <mergeCell ref="A28:A31"/>
    <mergeCell ref="A24:A26"/>
    <mergeCell ref="A18:A21"/>
    <mergeCell ref="A7:A15"/>
  </mergeCells>
  <pageMargins left="0.82677165354330717" right="0.31496062992125984" top="0.35433070866141736" bottom="0" header="0.31496062992125984" footer="0.31496062992125984"/>
  <pageSetup paperSize="9" scale="56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D15"/>
  <sheetViews>
    <sheetView workbookViewId="0">
      <selection activeCell="D14" sqref="D14"/>
    </sheetView>
  </sheetViews>
  <sheetFormatPr defaultRowHeight="15" x14ac:dyDescent="0.25"/>
  <cols>
    <col min="3" max="3" width="11.42578125" customWidth="1"/>
    <col min="4" max="4" width="11.5703125" bestFit="1" customWidth="1"/>
  </cols>
  <sheetData>
    <row r="9" spans="3:4" x14ac:dyDescent="0.25">
      <c r="C9" t="s">
        <v>163</v>
      </c>
      <c r="D9" s="93">
        <v>39385.09547</v>
      </c>
    </row>
    <row r="10" spans="3:4" x14ac:dyDescent="0.25">
      <c r="C10" t="s">
        <v>167</v>
      </c>
      <c r="D10" s="93">
        <v>67640.907529999997</v>
      </c>
    </row>
    <row r="11" spans="3:4" x14ac:dyDescent="0.25">
      <c r="C11" t="s">
        <v>164</v>
      </c>
      <c r="D11" s="93">
        <f>41577.40462+2370.81-0.00205</f>
        <v>43948.212569999996</v>
      </c>
    </row>
    <row r="12" spans="3:4" x14ac:dyDescent="0.25">
      <c r="C12" t="s">
        <v>165</v>
      </c>
      <c r="D12" s="93">
        <v>415687.6</v>
      </c>
    </row>
    <row r="13" spans="3:4" x14ac:dyDescent="0.25">
      <c r="C13" t="s">
        <v>166</v>
      </c>
      <c r="D13" s="93">
        <v>21285.4516</v>
      </c>
    </row>
    <row r="14" spans="3:4" x14ac:dyDescent="0.25">
      <c r="D14" s="93">
        <f>D9+D10+D11+D12+D13</f>
        <v>587947.26717000001</v>
      </c>
    </row>
    <row r="15" spans="3:4" x14ac:dyDescent="0.25">
      <c r="D15" s="9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ПР11</vt:lpstr>
      <vt:lpstr>Лист1</vt:lpstr>
      <vt:lpstr>Лист2</vt:lpstr>
      <vt:lpstr>ПР11!Область_печати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2024-05-02T12:26:22Z</dcterms:modified>
</cp:coreProperties>
</file>