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08" windowWidth="15120" windowHeight="7716"/>
  </bookViews>
  <sheets>
    <sheet name="ПР13" sheetId="1" r:id="rId1"/>
    <sheet name="Лист1" sheetId="2" r:id="rId2"/>
  </sheets>
  <definedNames>
    <definedName name="_xlnm.Print_Area" localSheetId="0">ПР13!$A$1:$P$63</definedName>
  </definedNames>
  <calcPr calcId="125725"/>
</workbook>
</file>

<file path=xl/calcChain.xml><?xml version="1.0" encoding="utf-8"?>
<calcChain xmlns="http://schemas.openxmlformats.org/spreadsheetml/2006/main">
  <c r="I31" i="1"/>
  <c r="J31"/>
  <c r="K31"/>
  <c r="K27"/>
  <c r="I28"/>
  <c r="J28"/>
  <c r="K28"/>
  <c r="H30"/>
  <c r="H29"/>
  <c r="H15"/>
  <c r="H28" l="1"/>
  <c r="L29"/>
  <c r="H27"/>
  <c r="H26"/>
  <c r="L26" s="1"/>
  <c r="H25"/>
  <c r="H16"/>
  <c r="H14"/>
  <c r="L14" s="1"/>
  <c r="L25"/>
  <c r="L27"/>
  <c r="I24"/>
  <c r="J24"/>
  <c r="K24"/>
  <c r="I13"/>
  <c r="J13"/>
  <c r="K13"/>
  <c r="I63"/>
  <c r="L15"/>
  <c r="L16"/>
  <c r="L17"/>
  <c r="L18"/>
  <c r="L19"/>
  <c r="L20"/>
  <c r="L21"/>
  <c r="L22"/>
  <c r="L23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J62"/>
  <c r="H53"/>
  <c r="H23"/>
  <c r="H49"/>
  <c r="H47" s="1"/>
  <c r="J52"/>
  <c r="J51"/>
  <c r="J50"/>
  <c r="J49"/>
  <c r="J48"/>
  <c r="H36"/>
  <c r="J37"/>
  <c r="K63" l="1"/>
  <c r="H13"/>
  <c r="L28"/>
  <c r="L13" l="1"/>
  <c r="H24"/>
  <c r="L24" s="1"/>
  <c r="H31"/>
  <c r="J34"/>
  <c r="J33"/>
  <c r="J32"/>
  <c r="G35"/>
  <c r="J35"/>
  <c r="G36"/>
  <c r="J36"/>
  <c r="G40"/>
  <c r="J40"/>
  <c r="J59"/>
  <c r="G59"/>
  <c r="H63" l="1"/>
  <c r="L63" s="1"/>
  <c r="J22"/>
  <c r="J23"/>
  <c r="J63"/>
  <c r="J41"/>
  <c r="J42"/>
  <c r="J44"/>
  <c r="J45"/>
  <c r="J46"/>
  <c r="J47"/>
  <c r="J53"/>
  <c r="J54"/>
  <c r="J55"/>
  <c r="J56"/>
  <c r="J57"/>
  <c r="J58"/>
  <c r="J61"/>
  <c r="H43" l="1"/>
  <c r="J43" s="1"/>
  <c r="F13"/>
  <c r="F24"/>
  <c r="F23"/>
  <c r="H21"/>
  <c r="J21" l="1"/>
  <c r="G28"/>
  <c r="G31"/>
  <c r="G41"/>
  <c r="G44"/>
  <c r="G45"/>
  <c r="G46"/>
  <c r="G47"/>
  <c r="G54"/>
  <c r="G55"/>
  <c r="G56"/>
  <c r="G57"/>
  <c r="G58"/>
  <c r="G61"/>
  <c r="F53"/>
  <c r="G53" s="1"/>
  <c r="F42"/>
  <c r="G42" s="1"/>
  <c r="G23"/>
  <c r="G63" l="1"/>
  <c r="F63"/>
</calcChain>
</file>

<file path=xl/sharedStrings.xml><?xml version="1.0" encoding="utf-8"?>
<sst xmlns="http://schemas.openxmlformats.org/spreadsheetml/2006/main" count="175" uniqueCount="170">
  <si>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</si>
  <si>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</si>
  <si>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Наименование программ</t>
  </si>
  <si>
    <t>(тыс.рублей)</t>
  </si>
  <si>
    <t>КБК</t>
  </si>
  <si>
    <t>ВСЕГО</t>
  </si>
  <si>
    <t>ЦСР</t>
  </si>
  <si>
    <t>004 0700 01000 00000</t>
  </si>
  <si>
    <t>01000 00000</t>
  </si>
  <si>
    <t>806 1101 04000 00000</t>
  </si>
  <si>
    <t>04000 00000</t>
  </si>
  <si>
    <t>05000 00000</t>
  </si>
  <si>
    <t>005 0800 05000 00000                     005 0702 05000 00000</t>
  </si>
  <si>
    <t>007 1000 06000 00000</t>
  </si>
  <si>
    <t>06000 00000</t>
  </si>
  <si>
    <t>07000 00000</t>
  </si>
  <si>
    <t>003 0405 08000 00000</t>
  </si>
  <si>
    <t>806  0412 09000 00000</t>
  </si>
  <si>
    <t>09000 00000</t>
  </si>
  <si>
    <t>806 0111 10000 00000</t>
  </si>
  <si>
    <t>10000 00000</t>
  </si>
  <si>
    <t>806 0300 11000 00000</t>
  </si>
  <si>
    <t>11000 00000</t>
  </si>
  <si>
    <t>806 0500 12000 00000</t>
  </si>
  <si>
    <t>12000 00000</t>
  </si>
  <si>
    <t>806 0104 14000 00000</t>
  </si>
  <si>
    <t>14000 00000</t>
  </si>
  <si>
    <t>806 0412 15000 00000</t>
  </si>
  <si>
    <t>15000 00000</t>
  </si>
  <si>
    <t>806 0902 16000 00000</t>
  </si>
  <si>
    <t>16000 00000</t>
  </si>
  <si>
    <t>806 0902 17000 00000</t>
  </si>
  <si>
    <t>17000 00000</t>
  </si>
  <si>
    <t>806 0409 18000 00000</t>
  </si>
  <si>
    <t>18000 00000</t>
  </si>
  <si>
    <t>806 0409 19000 00000</t>
  </si>
  <si>
    <t>19000 00000</t>
  </si>
  <si>
    <t>21000 00000</t>
  </si>
  <si>
    <t>806 1101 22000 00000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</si>
  <si>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</si>
  <si>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</si>
  <si>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</si>
  <si>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программа"Доступная среда   2016-2020 годы"</t>
  </si>
  <si>
    <t>004 0702 23000 50000</t>
  </si>
  <si>
    <t>23000 00000</t>
  </si>
  <si>
    <t>004 0702 24000 00000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</si>
  <si>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</si>
  <si>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</si>
  <si>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</si>
  <si>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</si>
  <si>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</si>
  <si>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</si>
  <si>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</si>
  <si>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</si>
  <si>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</si>
  <si>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</si>
  <si>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003 0405 07110 50000</t>
  </si>
  <si>
    <t>003 0405 07100 50000</t>
  </si>
  <si>
    <t>003 0405 07120 50000</t>
  </si>
  <si>
    <t>003 0405 07130 50000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</si>
  <si>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</si>
  <si>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</si>
  <si>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07110 50000</t>
  </si>
  <si>
    <t>07120 50000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</si>
  <si>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</si>
  <si>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</si>
  <si>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</si>
  <si>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</si>
  <si>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</si>
  <si>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</si>
  <si>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</si>
  <si>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</si>
  <si>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</si>
  <si>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</si>
  <si>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</si>
  <si>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</si>
  <si>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Подрограмма "Безопасность образовательных организация"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</si>
  <si>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</si>
  <si>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</si>
  <si>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</si>
  <si>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</si>
  <si>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</si>
  <si>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</si>
  <si>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</si>
  <si>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</si>
  <si>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03100 50007</t>
  </si>
  <si>
    <t>004 0702  03100 50007</t>
  </si>
  <si>
    <t>24000 50009</t>
  </si>
  <si>
    <t>08100 50190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</si>
  <si>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</si>
  <si>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</si>
  <si>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</si>
  <si>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</si>
  <si>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</si>
  <si>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 xml:space="preserve">  005 0702 05000 00000</t>
  </si>
  <si>
    <t>05301 00000</t>
  </si>
  <si>
    <t>05101 00000</t>
  </si>
  <si>
    <t>05201 00000</t>
  </si>
  <si>
    <t>20100 00190</t>
  </si>
  <si>
    <t>007 1006 20100 00190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</si>
  <si>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</si>
  <si>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</si>
  <si>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06100 00000</t>
  </si>
  <si>
    <t>06200 00000</t>
  </si>
  <si>
    <t>007 1003 06200 00000</t>
  </si>
  <si>
    <t>007 1003 06100 00000</t>
  </si>
  <si>
    <t>Муниципальной программа «Создание благоприятных условий для ведения бизнеса в Монгун-Тайгинском кожууне на 2018-2020 годы»</t>
  </si>
  <si>
    <t>807  0412 09100 00000</t>
  </si>
  <si>
    <t>Подпрограмма "Развитие малого и среднего предпринимательства"</t>
  </si>
  <si>
    <t>808  0412 09200 00000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</si>
  <si>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</si>
  <si>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>9100 00000</t>
  </si>
  <si>
    <t>9200 00000</t>
  </si>
  <si>
    <t>809  0412 09300 00000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</si>
  <si>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</si>
  <si>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>9300 00000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</si>
  <si>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</si>
  <si>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</si>
  <si>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</si>
  <si>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</si>
  <si>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</si>
  <si>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</si>
  <si>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</si>
  <si>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806 0902 17100 00000</t>
  </si>
  <si>
    <t>17100 00000</t>
  </si>
  <si>
    <t>Подпрограмма "Туберкулез"</t>
  </si>
  <si>
    <t>807 0902 17200 00000</t>
  </si>
  <si>
    <t>17200 00000</t>
  </si>
  <si>
    <t>Подпрограмма "ВИЧ"</t>
  </si>
  <si>
    <t>808 0902 17300 00000</t>
  </si>
  <si>
    <t>17300 00000</t>
  </si>
  <si>
    <t>Подпрограмма "Психические растройства"</t>
  </si>
  <si>
    <t>809 0902 17400 00000</t>
  </si>
  <si>
    <t>17400 00000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</si>
  <si>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</si>
  <si>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</si>
  <si>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</si>
  <si>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810 0902 1800 00000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</si>
  <si>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</si>
  <si>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</si>
  <si>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</si>
  <si>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Бюджет с изменениями  на 2019 год</t>
  </si>
  <si>
    <t>Муниципальная программа "Повышение безопасности дорожного движения в Монгун-Тайгинском кожууне на 2019-2021годы"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</si>
  <si>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2019-2021годы"</t>
  </si>
  <si>
    <t>806 05031 21000 00000</t>
  </si>
  <si>
    <t>806 0314 11000 00000</t>
  </si>
  <si>
    <t>3400000000</t>
  </si>
  <si>
    <t>00508010340000000</t>
  </si>
  <si>
    <t xml:space="preserve"> Муниципальная программа Устойчивое развитие сельских территорий муниципального района «Монгун-Тайгинский кожуун Республики Тыва» на 2018 – 2020 годы </t>
  </si>
  <si>
    <t xml:space="preserve"> Муниципальная программа Формирование современной городской среды на территории Монгун-Тайгинского кожууна на 2018-2022 годы, сумона Каргы, сумона Моген-Бурен</t>
  </si>
  <si>
    <t xml:space="preserve"> Муниципальная программа "Профилактика безнадзорности правонарушений среди несовершеннолетних «Поддержи подростка» на 2019-2021 годы.</t>
  </si>
  <si>
    <t xml:space="preserve"> Муниципальная программа «Реализация муниципальной национальной политики в муниципальном районе «Монгун-Тайгинский кожуун Республики Тыва на 2018-2020 годы.</t>
  </si>
  <si>
    <t>Муниципальная программа "Государственные языки в системе образования  в Монгун-Тайгинского кожууна на 2019-2021годы"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</si>
  <si>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2018-2020 годы" "Монгун-Тайгинский кожуун Республики Тыва"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</si>
  <si>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2020-2021 годы.</t>
  </si>
  <si>
    <t xml:space="preserve">на 2019 год и на плановый период 2020-2021г" </t>
  </si>
  <si>
    <t>Приложение   № 13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</si>
  <si>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"Монгун-Тайгинский кожуун Республики Тыва" на 2019 год</t>
  </si>
  <si>
    <t>Подпрограмма "Расвитие подотраслей  живодноводства и растениеводства, переработки и реализации живодноводческой продукции  в Монгун-Тайгинском  районе Республики Тыва"</t>
  </si>
  <si>
    <t xml:space="preserve"> «Развитие системы молодежной политики на территории Монгун-Тайгинского района Республики Тыва на 2019-2021 годы»</t>
  </si>
  <si>
    <t>8061100000000000000</t>
  </si>
  <si>
    <t>изм-я</t>
  </si>
  <si>
    <t>уточненный</t>
  </si>
  <si>
    <t>"О внесении изменений в бюджет</t>
  </si>
  <si>
    <t xml:space="preserve">                                                                                                                     к Решению Хурала представителей</t>
  </si>
  <si>
    <t xml:space="preserve">                            № </t>
  </si>
  <si>
    <t>администрация</t>
  </si>
  <si>
    <t>культура</t>
  </si>
  <si>
    <t>образование</t>
  </si>
  <si>
    <t>Моген-Бурен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</si>
</sst>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_ ;\-#,##0.0\ "/>
    <numFmt numFmtId="165" formatCode="#,##0.000_ ;\-#,##0.000\ "/>
    <numFmt numFmtId="166" formatCode="0.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4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wrapText="1"/>
    </xf>
    <xf numFmtId="164" fontId="9" fillId="3" borderId="1" xfId="1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4" fillId="4" borderId="1" xfId="1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justify" vertical="center"/>
    </xf>
    <xf numFmtId="164" fontId="9" fillId="5" borderId="1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3" fillId="0" borderId="1" xfId="0" applyFont="1" applyFill="1" applyBorder="1" applyAlignment="1">
      <alignment vertical="center"/>
    </xf>
    <xf numFmtId="165" fontId="3" fillId="0" borderId="1" xfId="0" applyNumberFormat="1" applyFont="1" applyFill="1" applyBorder="1"/>
    <xf numFmtId="166" fontId="3" fillId="0" borderId="1" xfId="0" applyNumberFormat="1" applyFont="1" applyFill="1" applyBorder="1"/>
    <xf numFmtId="2" fontId="3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view="pageBreakPreview" topLeftCell="C17" zoomScaleNormal="100" zoomScaleSheetLayoutView="100" workbookViewId="0">
      <selection activeCell="H16" sqref="H16"/>
    </sheetView>
  </sheetViews>
  <sheetFormatPr defaultColWidth="9.109375" defaultRowHeight="13.8"/>
  <cols>
    <col min="1" max="1" width="5" style="4" customWidth="1"/>
    <col min="2" max="2" width="6.33203125" style="4" customWidth="1"/>
    <col min="3" max="3" width="28.44140625" style="4" customWidth="1"/>
    <col min="4" max="4" width="57.5546875" style="4" customWidth="1"/>
    <col min="5" max="5" width="14.88671875" style="4" customWidth="1"/>
    <col min="6" max="6" width="14.44140625" style="13" hidden="1" customWidth="1"/>
    <col min="7" max="7" width="13.44140625" style="5" hidden="1" customWidth="1"/>
    <col min="8" max="8" width="19" style="4" customWidth="1"/>
    <col min="9" max="9" width="11.109375" style="4" hidden="1" customWidth="1"/>
    <col min="10" max="10" width="12" style="4" hidden="1" customWidth="1"/>
    <col min="11" max="11" width="11.21875" style="4" customWidth="1"/>
    <col min="12" max="12" width="13.109375" style="4" customWidth="1"/>
    <col min="13" max="16384" width="9.109375" style="4"/>
  </cols>
  <sheetData>
    <row r="1" spans="1:12">
      <c r="A1" s="67" t="s">
        <v>156</v>
      </c>
      <c r="B1" s="67"/>
      <c r="C1" s="67"/>
      <c r="D1" s="67"/>
      <c r="E1" s="67"/>
      <c r="F1" s="67"/>
      <c r="G1" s="67"/>
      <c r="H1" s="67"/>
      <c r="I1" s="67"/>
      <c r="J1" s="67"/>
      <c r="K1" s="3"/>
      <c r="L1" s="3"/>
    </row>
    <row r="2" spans="1:12">
      <c r="A2" s="5"/>
      <c r="B2" s="5"/>
      <c r="C2" s="5"/>
      <c r="D2" s="67" t="s">
        <v>164</v>
      </c>
      <c r="E2" s="67"/>
      <c r="F2" s="67"/>
      <c r="G2" s="67"/>
      <c r="H2" s="67"/>
      <c r="I2" s="67"/>
      <c r="J2" s="67"/>
      <c r="K2" s="3"/>
      <c r="L2" s="3"/>
    </row>
    <row r="3" spans="1:12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3"/>
      <c r="L3" s="3"/>
    </row>
    <row r="4" spans="1:12">
      <c r="A4" s="67" t="s">
        <v>163</v>
      </c>
      <c r="B4" s="67"/>
      <c r="C4" s="67"/>
      <c r="D4" s="67"/>
      <c r="E4" s="67"/>
      <c r="F4" s="67"/>
      <c r="G4" s="67"/>
      <c r="H4" s="67"/>
      <c r="I4" s="67"/>
      <c r="J4" s="67"/>
      <c r="K4" s="3"/>
      <c r="L4" s="3"/>
    </row>
    <row r="5" spans="1:12">
      <c r="A5" s="67" t="s">
        <v>1</v>
      </c>
      <c r="B5" s="67"/>
      <c r="C5" s="67"/>
      <c r="D5" s="67"/>
      <c r="E5" s="67"/>
      <c r="F5" s="67"/>
      <c r="G5" s="67"/>
      <c r="H5" s="67"/>
      <c r="I5" s="67"/>
      <c r="J5" s="67"/>
      <c r="K5" s="3"/>
      <c r="L5" s="3"/>
    </row>
    <row r="6" spans="1:12">
      <c r="A6" s="67" t="s">
        <v>155</v>
      </c>
      <c r="B6" s="67"/>
      <c r="C6" s="67"/>
      <c r="D6" s="67"/>
      <c r="E6" s="67"/>
      <c r="F6" s="67"/>
      <c r="G6" s="67"/>
      <c r="H6" s="67"/>
      <c r="I6" s="67"/>
      <c r="J6" s="67"/>
      <c r="K6" s="3"/>
      <c r="L6" s="3"/>
    </row>
    <row r="7" spans="1:12" ht="15" customHeight="1">
      <c r="A7" s="6"/>
      <c r="B7" s="6"/>
      <c r="C7" s="6"/>
      <c r="D7" s="6"/>
      <c r="E7" s="70" t="s">
        <v>165</v>
      </c>
      <c r="F7" s="70"/>
      <c r="G7" s="70"/>
      <c r="H7" s="70"/>
      <c r="I7" s="70"/>
      <c r="J7" s="70"/>
      <c r="K7" s="3"/>
      <c r="L7" s="3"/>
    </row>
    <row r="8" spans="1:12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</row>
    <row r="9" spans="1:12" ht="15.75" customHeight="1">
      <c r="A9" s="68" t="s">
        <v>157</v>
      </c>
      <c r="B9" s="69"/>
      <c r="C9" s="69"/>
      <c r="D9" s="69"/>
      <c r="E9" s="69"/>
      <c r="F9" s="69"/>
      <c r="G9" s="69"/>
      <c r="H9" s="69"/>
    </row>
    <row r="10" spans="1:12" ht="15.75" customHeight="1">
      <c r="A10" s="69"/>
      <c r="B10" s="69"/>
      <c r="C10" s="69"/>
      <c r="D10" s="69"/>
      <c r="E10" s="69"/>
      <c r="F10" s="69"/>
      <c r="G10" s="69"/>
      <c r="H10" s="69"/>
    </row>
    <row r="11" spans="1:12">
      <c r="A11" s="8"/>
      <c r="B11" s="8"/>
      <c r="C11" s="8"/>
      <c r="D11" s="8"/>
      <c r="E11" s="8"/>
      <c r="F11" s="4"/>
      <c r="G11" s="9"/>
      <c r="H11" s="10" t="s">
        <v>3</v>
      </c>
    </row>
    <row r="12" spans="1:12" s="13" customFormat="1" ht="48" customHeight="1">
      <c r="A12" s="35"/>
      <c r="B12" s="35" t="s">
        <v>48</v>
      </c>
      <c r="C12" s="35" t="s">
        <v>4</v>
      </c>
      <c r="D12" s="35" t="s">
        <v>2</v>
      </c>
      <c r="E12" s="35" t="s">
        <v>6</v>
      </c>
      <c r="F12" s="36" t="s">
        <v>47</v>
      </c>
      <c r="G12" s="37" t="s">
        <v>54</v>
      </c>
      <c r="H12" s="38" t="s">
        <v>141</v>
      </c>
      <c r="I12" s="12" t="s">
        <v>54</v>
      </c>
      <c r="J12" s="11" t="s">
        <v>53</v>
      </c>
      <c r="K12" s="65" t="s">
        <v>161</v>
      </c>
      <c r="L12" s="61" t="s">
        <v>162</v>
      </c>
    </row>
    <row r="13" spans="1:12" ht="31.2">
      <c r="A13" s="71"/>
      <c r="B13" s="71">
        <v>1</v>
      </c>
      <c r="C13" s="31" t="s">
        <v>7</v>
      </c>
      <c r="D13" s="32" t="s">
        <v>140</v>
      </c>
      <c r="E13" s="33" t="s">
        <v>8</v>
      </c>
      <c r="F13" s="34">
        <f>198758.96-2940</f>
        <v>195818.96</v>
      </c>
      <c r="G13" s="34">
        <v>5753.683</v>
      </c>
      <c r="H13" s="43">
        <f>H14+H15+H16+H17+H18+H19+H20</f>
        <v>244811.59300000002</v>
      </c>
      <c r="I13" s="43">
        <f t="shared" ref="I13:K13" si="0">I14+I15+I16+I17+I18+I19+I20</f>
        <v>0</v>
      </c>
      <c r="J13" s="43">
        <f t="shared" si="0"/>
        <v>0</v>
      </c>
      <c r="K13" s="43">
        <f t="shared" si="0"/>
        <v>4908.09</v>
      </c>
      <c r="L13" s="62">
        <f>H13+K13</f>
        <v>249719.68300000002</v>
      </c>
    </row>
    <row r="14" spans="1:12" ht="15.6">
      <c r="A14" s="72"/>
      <c r="B14" s="72"/>
      <c r="C14" s="28" t="s">
        <v>69</v>
      </c>
      <c r="D14" s="25" t="s">
        <v>67</v>
      </c>
      <c r="E14" s="29" t="s">
        <v>65</v>
      </c>
      <c r="F14" s="30"/>
      <c r="G14" s="30"/>
      <c r="H14" s="44">
        <f>76586.194-50+200-0.01+2200</f>
        <v>78936.184000000008</v>
      </c>
      <c r="I14" s="17"/>
      <c r="J14" s="18"/>
      <c r="K14" s="17">
        <v>5396.1</v>
      </c>
      <c r="L14" s="62">
        <f t="shared" ref="L14:L63" si="1">H14+K14</f>
        <v>84332.284000000014</v>
      </c>
    </row>
    <row r="15" spans="1:12" ht="15.6">
      <c r="A15" s="72"/>
      <c r="B15" s="72"/>
      <c r="C15" s="28" t="s">
        <v>66</v>
      </c>
      <c r="D15" s="25" t="s">
        <v>68</v>
      </c>
      <c r="E15" s="27" t="s">
        <v>64</v>
      </c>
      <c r="F15" s="30"/>
      <c r="G15" s="30"/>
      <c r="H15" s="44">
        <f>150476.409-60-50-10</f>
        <v>150356.40900000001</v>
      </c>
      <c r="I15" s="17"/>
      <c r="J15" s="18"/>
      <c r="K15" s="17">
        <v>16.989999999999998</v>
      </c>
      <c r="L15" s="62">
        <f t="shared" si="1"/>
        <v>150373.399</v>
      </c>
    </row>
    <row r="16" spans="1:12" ht="31.2">
      <c r="A16" s="72"/>
      <c r="B16" s="72"/>
      <c r="C16" s="28" t="s">
        <v>71</v>
      </c>
      <c r="D16" s="25" t="s">
        <v>70</v>
      </c>
      <c r="E16" s="27" t="s">
        <v>72</v>
      </c>
      <c r="F16" s="30"/>
      <c r="G16" s="30"/>
      <c r="H16" s="44">
        <f>8505+850+2800</f>
        <v>12155</v>
      </c>
      <c r="I16" s="17"/>
      <c r="J16" s="18"/>
      <c r="K16" s="17">
        <v>-500</v>
      </c>
      <c r="L16" s="62">
        <f t="shared" si="1"/>
        <v>11655</v>
      </c>
    </row>
    <row r="17" spans="1:12" ht="15.6">
      <c r="A17" s="72"/>
      <c r="B17" s="72"/>
      <c r="C17" s="28" t="s">
        <v>74</v>
      </c>
      <c r="D17" s="25" t="s">
        <v>73</v>
      </c>
      <c r="E17" s="27" t="s">
        <v>75</v>
      </c>
      <c r="F17" s="2"/>
      <c r="G17" s="2"/>
      <c r="H17" s="44">
        <v>3304</v>
      </c>
      <c r="I17" s="17"/>
      <c r="J17" s="18"/>
      <c r="K17" s="17"/>
      <c r="L17" s="62">
        <f t="shared" si="1"/>
        <v>3304</v>
      </c>
    </row>
    <row r="18" spans="1:12" ht="31.2">
      <c r="A18" s="72"/>
      <c r="B18" s="72"/>
      <c r="C18" s="28" t="s">
        <v>77</v>
      </c>
      <c r="D18" s="25" t="s">
        <v>76</v>
      </c>
      <c r="E18" s="27" t="s">
        <v>78</v>
      </c>
      <c r="F18" s="2"/>
      <c r="G18" s="2"/>
      <c r="H18" s="44">
        <v>20</v>
      </c>
      <c r="I18" s="17"/>
      <c r="J18" s="18"/>
      <c r="K18" s="17"/>
      <c r="L18" s="62">
        <f t="shared" si="1"/>
        <v>20</v>
      </c>
    </row>
    <row r="19" spans="1:12" ht="31.2">
      <c r="A19" s="72"/>
      <c r="B19" s="72"/>
      <c r="C19" s="28" t="s">
        <v>80</v>
      </c>
      <c r="D19" s="25" t="s">
        <v>79</v>
      </c>
      <c r="E19" s="27" t="s">
        <v>81</v>
      </c>
      <c r="F19" s="2"/>
      <c r="G19" s="2"/>
      <c r="H19" s="44">
        <v>20</v>
      </c>
      <c r="I19" s="17"/>
      <c r="J19" s="18"/>
      <c r="K19" s="17">
        <v>-5</v>
      </c>
      <c r="L19" s="62">
        <f t="shared" si="1"/>
        <v>15</v>
      </c>
    </row>
    <row r="20" spans="1:12" ht="46.8">
      <c r="A20" s="73"/>
      <c r="B20" s="73"/>
      <c r="C20" s="28" t="s">
        <v>83</v>
      </c>
      <c r="D20" s="25" t="s">
        <v>82</v>
      </c>
      <c r="E20" s="27" t="s">
        <v>84</v>
      </c>
      <c r="F20" s="2"/>
      <c r="G20" s="2"/>
      <c r="H20" s="44">
        <v>20</v>
      </c>
      <c r="I20" s="17"/>
      <c r="J20" s="18"/>
      <c r="K20" s="17"/>
      <c r="L20" s="62">
        <f t="shared" si="1"/>
        <v>20</v>
      </c>
    </row>
    <row r="21" spans="1:12" ht="26.4" hidden="1">
      <c r="A21" s="14">
        <v>3</v>
      </c>
      <c r="B21" s="14">
        <v>3</v>
      </c>
      <c r="C21" s="15" t="s">
        <v>50</v>
      </c>
      <c r="D21" s="1" t="s">
        <v>40</v>
      </c>
      <c r="E21" s="16" t="s">
        <v>49</v>
      </c>
      <c r="F21" s="2">
        <v>100</v>
      </c>
      <c r="G21" s="2">
        <v>-100</v>
      </c>
      <c r="H21" s="26">
        <f>F21+G21</f>
        <v>0</v>
      </c>
      <c r="I21" s="17"/>
      <c r="J21" s="18">
        <f t="shared" ref="J21:J62" si="2">H21+I21</f>
        <v>0</v>
      </c>
      <c r="K21" s="17"/>
      <c r="L21" s="62">
        <f t="shared" si="1"/>
        <v>0</v>
      </c>
    </row>
    <row r="22" spans="1:12" ht="46.8">
      <c r="A22" s="39"/>
      <c r="B22" s="39">
        <v>2</v>
      </c>
      <c r="C22" s="28" t="s">
        <v>86</v>
      </c>
      <c r="D22" s="32" t="s">
        <v>152</v>
      </c>
      <c r="E22" s="27" t="s">
        <v>85</v>
      </c>
      <c r="F22" s="30">
        <v>0</v>
      </c>
      <c r="G22" s="30">
        <v>100</v>
      </c>
      <c r="H22" s="42">
        <v>50</v>
      </c>
      <c r="I22" s="17"/>
      <c r="J22" s="18">
        <f t="shared" si="2"/>
        <v>50</v>
      </c>
      <c r="K22" s="17"/>
      <c r="L22" s="62">
        <f t="shared" si="1"/>
        <v>50</v>
      </c>
    </row>
    <row r="23" spans="1:12" ht="39.6">
      <c r="A23" s="39"/>
      <c r="B23" s="39">
        <v>3</v>
      </c>
      <c r="C23" s="28" t="s">
        <v>9</v>
      </c>
      <c r="D23" s="56" t="s">
        <v>134</v>
      </c>
      <c r="E23" s="29" t="s">
        <v>10</v>
      </c>
      <c r="F23" s="30">
        <f>270+190</f>
        <v>460</v>
      </c>
      <c r="G23" s="30">
        <f t="shared" ref="G23:G61" si="3">H23-F23</f>
        <v>-140</v>
      </c>
      <c r="H23" s="30">
        <f>150+170</f>
        <v>320</v>
      </c>
      <c r="I23" s="17"/>
      <c r="J23" s="18">
        <f t="shared" si="2"/>
        <v>320</v>
      </c>
      <c r="K23" s="17">
        <v>60</v>
      </c>
      <c r="L23" s="62">
        <f t="shared" si="1"/>
        <v>380</v>
      </c>
    </row>
    <row r="24" spans="1:12" ht="31.2">
      <c r="A24" s="71"/>
      <c r="B24" s="71">
        <v>4</v>
      </c>
      <c r="C24" s="45" t="s">
        <v>12</v>
      </c>
      <c r="D24" s="32" t="s">
        <v>139</v>
      </c>
      <c r="E24" s="29" t="s">
        <v>11</v>
      </c>
      <c r="F24" s="30">
        <f>25691.6+50</f>
        <v>25741.599999999999</v>
      </c>
      <c r="G24" s="30">
        <v>200</v>
      </c>
      <c r="H24" s="42">
        <f>H25+H26+H27</f>
        <v>38059.310450000004</v>
      </c>
      <c r="I24" s="42">
        <f t="shared" ref="I24:K24" si="4">I25+I26+I27</f>
        <v>0</v>
      </c>
      <c r="J24" s="42">
        <f t="shared" si="4"/>
        <v>0</v>
      </c>
      <c r="K24" s="42">
        <f t="shared" si="4"/>
        <v>-3522.788</v>
      </c>
      <c r="L24" s="62">
        <f t="shared" si="1"/>
        <v>34536.522450000004</v>
      </c>
    </row>
    <row r="25" spans="1:12" ht="15.6">
      <c r="A25" s="72"/>
      <c r="B25" s="72"/>
      <c r="C25" s="45" t="s">
        <v>92</v>
      </c>
      <c r="D25" s="25" t="s">
        <v>90</v>
      </c>
      <c r="E25" s="27" t="s">
        <v>96</v>
      </c>
      <c r="F25" s="2"/>
      <c r="G25" s="2"/>
      <c r="H25" s="44">
        <f>5124.528+500-147.267+215.67845</f>
        <v>5692.9394500000008</v>
      </c>
      <c r="I25" s="17"/>
      <c r="J25" s="18"/>
      <c r="K25" s="63">
        <v>-914.96</v>
      </c>
      <c r="L25" s="62">
        <f t="shared" si="1"/>
        <v>4777.9794500000007</v>
      </c>
    </row>
    <row r="26" spans="1:12" ht="31.2">
      <c r="A26" s="72"/>
      <c r="B26" s="72"/>
      <c r="C26" s="45" t="s">
        <v>93</v>
      </c>
      <c r="D26" s="25" t="s">
        <v>91</v>
      </c>
      <c r="E26" s="27" t="s">
        <v>97</v>
      </c>
      <c r="F26" s="2"/>
      <c r="G26" s="2"/>
      <c r="H26" s="44">
        <f>8129.82+461.361+168.625+774.758</f>
        <v>9534.5640000000003</v>
      </c>
      <c r="I26" s="17"/>
      <c r="J26" s="18"/>
      <c r="K26" s="17">
        <v>-2165</v>
      </c>
      <c r="L26" s="62">
        <f t="shared" si="1"/>
        <v>7369.5640000000003</v>
      </c>
    </row>
    <row r="27" spans="1:12" ht="31.2">
      <c r="A27" s="73"/>
      <c r="B27" s="73"/>
      <c r="C27" s="45" t="s">
        <v>94</v>
      </c>
      <c r="D27" s="25" t="s">
        <v>89</v>
      </c>
      <c r="E27" s="27" t="s">
        <v>95</v>
      </c>
      <c r="F27" s="2"/>
      <c r="G27" s="2"/>
      <c r="H27" s="44">
        <f>20099.892+676.9+2055.015</f>
        <v>22831.807000000001</v>
      </c>
      <c r="I27" s="17"/>
      <c r="J27" s="18"/>
      <c r="K27" s="64">
        <f>-417.828-25</f>
        <v>-442.82799999999997</v>
      </c>
      <c r="L27" s="62">
        <f t="shared" si="1"/>
        <v>22388.978999999999</v>
      </c>
    </row>
    <row r="28" spans="1:12" ht="46.8">
      <c r="A28" s="71"/>
      <c r="B28" s="71">
        <v>5</v>
      </c>
      <c r="C28" s="28" t="s">
        <v>13</v>
      </c>
      <c r="D28" s="32" t="s">
        <v>138</v>
      </c>
      <c r="E28" s="29" t="s">
        <v>14</v>
      </c>
      <c r="F28" s="30">
        <v>46987.199999999997</v>
      </c>
      <c r="G28" s="30">
        <f t="shared" si="3"/>
        <v>10037.400000000001</v>
      </c>
      <c r="H28" s="40">
        <f>H29+H30</f>
        <v>57024.6</v>
      </c>
      <c r="I28" s="40">
        <f t="shared" ref="I28:K28" si="5">I29+I30</f>
        <v>0</v>
      </c>
      <c r="J28" s="40">
        <f t="shared" si="5"/>
        <v>0</v>
      </c>
      <c r="K28" s="40">
        <f t="shared" si="5"/>
        <v>817.7</v>
      </c>
      <c r="L28" s="62">
        <f t="shared" si="1"/>
        <v>57842.299999999996</v>
      </c>
    </row>
    <row r="29" spans="1:12" ht="46.8">
      <c r="A29" s="72"/>
      <c r="B29" s="72"/>
      <c r="C29" s="28" t="s">
        <v>104</v>
      </c>
      <c r="D29" s="47" t="s">
        <v>100</v>
      </c>
      <c r="E29" s="27" t="s">
        <v>103</v>
      </c>
      <c r="F29" s="30"/>
      <c r="G29" s="30"/>
      <c r="H29" s="59">
        <f>80+52.3+2460.6+10.7+4700</f>
        <v>7303.6</v>
      </c>
      <c r="I29" s="17"/>
      <c r="J29" s="18"/>
      <c r="K29" s="17"/>
      <c r="L29" s="62">
        <f t="shared" si="1"/>
        <v>7303.6</v>
      </c>
    </row>
    <row r="30" spans="1:12" ht="31.2">
      <c r="A30" s="73"/>
      <c r="B30" s="73"/>
      <c r="C30" s="28" t="s">
        <v>105</v>
      </c>
      <c r="D30" s="47" t="s">
        <v>101</v>
      </c>
      <c r="E30" s="27" t="s">
        <v>102</v>
      </c>
      <c r="F30" s="30"/>
      <c r="G30" s="30"/>
      <c r="H30" s="41">
        <f>6329.9+12798.3+148.9+90.4+6867+23369.5+934.7-817.7</f>
        <v>49721</v>
      </c>
      <c r="I30" s="17"/>
      <c r="J30" s="18"/>
      <c r="K30" s="17">
        <v>817.7</v>
      </c>
      <c r="L30" s="62">
        <f t="shared" si="1"/>
        <v>50538.7</v>
      </c>
    </row>
    <row r="31" spans="1:12" ht="78">
      <c r="A31" s="74"/>
      <c r="B31" s="74">
        <v>6</v>
      </c>
      <c r="C31" s="28" t="s">
        <v>57</v>
      </c>
      <c r="D31" s="24" t="s">
        <v>55</v>
      </c>
      <c r="E31" s="29" t="s">
        <v>15</v>
      </c>
      <c r="F31" s="30">
        <v>93.04</v>
      </c>
      <c r="G31" s="30">
        <f t="shared" si="3"/>
        <v>136.95999999999998</v>
      </c>
      <c r="H31" s="40">
        <f>H32+H33+H34</f>
        <v>230</v>
      </c>
      <c r="I31" s="40">
        <f t="shared" ref="I31:K31" si="6">I32+I33+I34</f>
        <v>0</v>
      </c>
      <c r="J31" s="40">
        <f t="shared" si="6"/>
        <v>230</v>
      </c>
      <c r="K31" s="40">
        <f t="shared" si="6"/>
        <v>30</v>
      </c>
      <c r="L31" s="62">
        <f t="shared" si="1"/>
        <v>260</v>
      </c>
    </row>
    <row r="32" spans="1:12" ht="62.4">
      <c r="A32" s="75"/>
      <c r="B32" s="75"/>
      <c r="C32" s="28" t="s">
        <v>56</v>
      </c>
      <c r="D32" s="25" t="s">
        <v>158</v>
      </c>
      <c r="E32" s="29" t="s">
        <v>62</v>
      </c>
      <c r="F32" s="30"/>
      <c r="G32" s="30"/>
      <c r="H32" s="41">
        <v>125</v>
      </c>
      <c r="I32" s="17"/>
      <c r="J32" s="18">
        <f t="shared" si="2"/>
        <v>125</v>
      </c>
      <c r="K32" s="17">
        <v>30</v>
      </c>
      <c r="L32" s="62">
        <f t="shared" si="1"/>
        <v>155</v>
      </c>
    </row>
    <row r="33" spans="1:12" ht="46.8">
      <c r="A33" s="75"/>
      <c r="B33" s="75"/>
      <c r="C33" s="28" t="s">
        <v>58</v>
      </c>
      <c r="D33" s="25" t="s">
        <v>60</v>
      </c>
      <c r="E33" s="29" t="s">
        <v>63</v>
      </c>
      <c r="F33" s="30"/>
      <c r="G33" s="30"/>
      <c r="H33" s="41">
        <v>45</v>
      </c>
      <c r="I33" s="17"/>
      <c r="J33" s="18">
        <f t="shared" si="2"/>
        <v>45</v>
      </c>
      <c r="K33" s="17"/>
      <c r="L33" s="62">
        <f t="shared" si="1"/>
        <v>45</v>
      </c>
    </row>
    <row r="34" spans="1:12" ht="78">
      <c r="A34" s="76"/>
      <c r="B34" s="76"/>
      <c r="C34" s="28" t="s">
        <v>59</v>
      </c>
      <c r="D34" s="25" t="s">
        <v>61</v>
      </c>
      <c r="E34" s="29" t="s">
        <v>63</v>
      </c>
      <c r="F34" s="30"/>
      <c r="G34" s="30"/>
      <c r="H34" s="41">
        <v>60</v>
      </c>
      <c r="I34" s="17"/>
      <c r="J34" s="18">
        <f t="shared" si="2"/>
        <v>60</v>
      </c>
      <c r="K34" s="17"/>
      <c r="L34" s="62">
        <f t="shared" si="1"/>
        <v>60</v>
      </c>
    </row>
    <row r="35" spans="1:12" ht="42">
      <c r="A35" s="14"/>
      <c r="B35" s="14">
        <v>7</v>
      </c>
      <c r="C35" s="28" t="s">
        <v>16</v>
      </c>
      <c r="D35" s="54" t="s">
        <v>148</v>
      </c>
      <c r="E35" s="23" t="s">
        <v>88</v>
      </c>
      <c r="F35" s="30">
        <v>166.96</v>
      </c>
      <c r="G35" s="30">
        <f t="shared" si="3"/>
        <v>233.04</v>
      </c>
      <c r="H35" s="40">
        <v>400</v>
      </c>
      <c r="I35" s="17">
        <v>-166.96</v>
      </c>
      <c r="J35" s="18">
        <f t="shared" si="2"/>
        <v>233.04</v>
      </c>
      <c r="K35" s="17"/>
      <c r="L35" s="62">
        <f t="shared" si="1"/>
        <v>400</v>
      </c>
    </row>
    <row r="36" spans="1:12" ht="39.6">
      <c r="A36" s="80"/>
      <c r="B36" s="77">
        <v>8</v>
      </c>
      <c r="C36" s="15" t="s">
        <v>17</v>
      </c>
      <c r="D36" s="56" t="s">
        <v>106</v>
      </c>
      <c r="E36" s="16" t="s">
        <v>18</v>
      </c>
      <c r="F36" s="2">
        <v>300</v>
      </c>
      <c r="G36" s="2">
        <f t="shared" si="3"/>
        <v>-50</v>
      </c>
      <c r="H36" s="52">
        <f>H37+H38+H39</f>
        <v>250</v>
      </c>
      <c r="I36" s="17"/>
      <c r="J36" s="18">
        <f t="shared" si="2"/>
        <v>250</v>
      </c>
      <c r="K36" s="17"/>
      <c r="L36" s="62">
        <f t="shared" si="1"/>
        <v>250</v>
      </c>
    </row>
    <row r="37" spans="1:12" ht="28.95" customHeight="1">
      <c r="A37" s="81"/>
      <c r="B37" s="78"/>
      <c r="C37" s="15" t="s">
        <v>107</v>
      </c>
      <c r="D37" s="49" t="s">
        <v>108</v>
      </c>
      <c r="E37" s="16" t="s">
        <v>111</v>
      </c>
      <c r="F37" s="2"/>
      <c r="G37" s="2"/>
      <c r="H37" s="2">
        <v>130</v>
      </c>
      <c r="I37" s="17"/>
      <c r="J37" s="18">
        <f t="shared" si="2"/>
        <v>130</v>
      </c>
      <c r="K37" s="17"/>
      <c r="L37" s="62">
        <f t="shared" si="1"/>
        <v>130</v>
      </c>
    </row>
    <row r="38" spans="1:12" ht="42.6" customHeight="1">
      <c r="A38" s="81"/>
      <c r="B38" s="78"/>
      <c r="C38" s="15" t="s">
        <v>109</v>
      </c>
      <c r="D38" s="50" t="s">
        <v>110</v>
      </c>
      <c r="E38" s="16" t="s">
        <v>112</v>
      </c>
      <c r="F38" s="2"/>
      <c r="G38" s="2"/>
      <c r="H38" s="2">
        <v>20</v>
      </c>
      <c r="I38" s="17"/>
      <c r="J38" s="18"/>
      <c r="K38" s="17"/>
      <c r="L38" s="62">
        <f t="shared" si="1"/>
        <v>20</v>
      </c>
    </row>
    <row r="39" spans="1:12" ht="27.6" customHeight="1">
      <c r="A39" s="82"/>
      <c r="B39" s="79"/>
      <c r="C39" s="15" t="s">
        <v>113</v>
      </c>
      <c r="D39" s="53" t="s">
        <v>114</v>
      </c>
      <c r="E39" s="16" t="s">
        <v>115</v>
      </c>
      <c r="F39" s="2"/>
      <c r="G39" s="2"/>
      <c r="H39" s="2">
        <v>100</v>
      </c>
      <c r="I39" s="17"/>
      <c r="J39" s="18"/>
      <c r="K39" s="17"/>
      <c r="L39" s="62">
        <f t="shared" si="1"/>
        <v>100</v>
      </c>
    </row>
    <row r="40" spans="1:12" ht="66.599999999999994">
      <c r="A40" s="14"/>
      <c r="B40" s="14">
        <v>9</v>
      </c>
      <c r="C40" s="15" t="s">
        <v>19</v>
      </c>
      <c r="D40" s="57" t="s">
        <v>116</v>
      </c>
      <c r="E40" s="16" t="s">
        <v>20</v>
      </c>
      <c r="F40" s="2">
        <v>150</v>
      </c>
      <c r="G40" s="2">
        <f t="shared" si="3"/>
        <v>0</v>
      </c>
      <c r="H40" s="2">
        <v>150</v>
      </c>
      <c r="I40" s="17"/>
      <c r="J40" s="18">
        <f t="shared" si="2"/>
        <v>150</v>
      </c>
      <c r="K40" s="17"/>
      <c r="L40" s="62">
        <f t="shared" si="1"/>
        <v>150</v>
      </c>
    </row>
    <row r="41" spans="1:12" ht="39.6">
      <c r="A41" s="14"/>
      <c r="B41" s="14">
        <v>10</v>
      </c>
      <c r="C41" s="15" t="s">
        <v>21</v>
      </c>
      <c r="D41" s="58" t="s">
        <v>117</v>
      </c>
      <c r="E41" s="16" t="s">
        <v>22</v>
      </c>
      <c r="F41" s="2">
        <v>115</v>
      </c>
      <c r="G41" s="2">
        <f t="shared" si="3"/>
        <v>-15</v>
      </c>
      <c r="H41" s="2">
        <v>100</v>
      </c>
      <c r="I41" s="17"/>
      <c r="J41" s="18">
        <f t="shared" si="2"/>
        <v>100</v>
      </c>
      <c r="K41" s="17"/>
      <c r="L41" s="62">
        <f t="shared" si="1"/>
        <v>100</v>
      </c>
    </row>
    <row r="42" spans="1:12" ht="66">
      <c r="A42" s="14"/>
      <c r="B42" s="14">
        <v>11</v>
      </c>
      <c r="C42" s="15" t="s">
        <v>23</v>
      </c>
      <c r="D42" s="56" t="s">
        <v>153</v>
      </c>
      <c r="E42" s="16" t="s">
        <v>24</v>
      </c>
      <c r="F42" s="2">
        <f>55413.2+198.49</f>
        <v>55611.689999999995</v>
      </c>
      <c r="G42" s="2">
        <f t="shared" si="3"/>
        <v>-54711.689999999995</v>
      </c>
      <c r="H42" s="2">
        <v>900</v>
      </c>
      <c r="I42" s="17">
        <v>7799.99</v>
      </c>
      <c r="J42" s="18">
        <f t="shared" si="2"/>
        <v>8699.99</v>
      </c>
      <c r="K42" s="17"/>
      <c r="L42" s="62">
        <f t="shared" si="1"/>
        <v>900</v>
      </c>
    </row>
    <row r="43" spans="1:12" ht="39.6" hidden="1">
      <c r="A43" s="14"/>
      <c r="B43" s="14">
        <v>13</v>
      </c>
      <c r="C43" s="15" t="s">
        <v>52</v>
      </c>
      <c r="D43" s="58" t="s">
        <v>41</v>
      </c>
      <c r="E43" s="16" t="s">
        <v>51</v>
      </c>
      <c r="F43" s="2">
        <v>10</v>
      </c>
      <c r="G43" s="2">
        <v>-10</v>
      </c>
      <c r="H43" s="2">
        <f>F43+G43</f>
        <v>0</v>
      </c>
      <c r="I43" s="17"/>
      <c r="J43" s="18">
        <f t="shared" si="2"/>
        <v>0</v>
      </c>
      <c r="K43" s="17"/>
      <c r="L43" s="62">
        <f t="shared" si="1"/>
        <v>0</v>
      </c>
    </row>
    <row r="44" spans="1:12" ht="52.8">
      <c r="A44" s="14"/>
      <c r="B44" s="14">
        <v>12</v>
      </c>
      <c r="C44" s="15" t="s">
        <v>25</v>
      </c>
      <c r="D44" s="56" t="s">
        <v>118</v>
      </c>
      <c r="E44" s="16" t="s">
        <v>26</v>
      </c>
      <c r="F44" s="2">
        <v>10</v>
      </c>
      <c r="G44" s="2">
        <f t="shared" si="3"/>
        <v>10</v>
      </c>
      <c r="H44" s="2">
        <v>20</v>
      </c>
      <c r="I44" s="17"/>
      <c r="J44" s="18">
        <f t="shared" si="2"/>
        <v>20</v>
      </c>
      <c r="K44" s="17"/>
      <c r="L44" s="62">
        <f t="shared" si="1"/>
        <v>20</v>
      </c>
    </row>
    <row r="45" spans="1:12" ht="39.6">
      <c r="A45" s="14"/>
      <c r="B45" s="14">
        <v>13</v>
      </c>
      <c r="C45" s="15" t="s">
        <v>27</v>
      </c>
      <c r="D45" s="56" t="s">
        <v>119</v>
      </c>
      <c r="E45" s="16" t="s">
        <v>28</v>
      </c>
      <c r="F45" s="2">
        <v>726.3</v>
      </c>
      <c r="G45" s="2">
        <f t="shared" si="3"/>
        <v>-526.29999999999995</v>
      </c>
      <c r="H45" s="2">
        <v>200</v>
      </c>
      <c r="I45" s="17"/>
      <c r="J45" s="18">
        <f t="shared" si="2"/>
        <v>200</v>
      </c>
      <c r="K45" s="17"/>
      <c r="L45" s="62">
        <f t="shared" si="1"/>
        <v>200</v>
      </c>
    </row>
    <row r="46" spans="1:12" ht="39.6">
      <c r="A46" s="14"/>
      <c r="B46" s="14">
        <v>14</v>
      </c>
      <c r="C46" s="15" t="s">
        <v>29</v>
      </c>
      <c r="D46" s="56" t="s">
        <v>120</v>
      </c>
      <c r="E46" s="16" t="s">
        <v>30</v>
      </c>
      <c r="F46" s="2">
        <v>50</v>
      </c>
      <c r="G46" s="2">
        <f t="shared" si="3"/>
        <v>5</v>
      </c>
      <c r="H46" s="2">
        <v>55</v>
      </c>
      <c r="I46" s="17"/>
      <c r="J46" s="18">
        <f t="shared" si="2"/>
        <v>55</v>
      </c>
      <c r="K46" s="17"/>
      <c r="L46" s="62">
        <f t="shared" si="1"/>
        <v>55</v>
      </c>
    </row>
    <row r="47" spans="1:12" ht="39.6">
      <c r="A47" s="14"/>
      <c r="B47" s="14">
        <v>15</v>
      </c>
      <c r="C47" s="15" t="s">
        <v>31</v>
      </c>
      <c r="D47" s="56" t="s">
        <v>121</v>
      </c>
      <c r="E47" s="16" t="s">
        <v>32</v>
      </c>
      <c r="F47" s="2">
        <v>150</v>
      </c>
      <c r="G47" s="2">
        <f t="shared" si="3"/>
        <v>350</v>
      </c>
      <c r="H47" s="51">
        <f>H48+H49+H50+H51</f>
        <v>500</v>
      </c>
      <c r="I47" s="17"/>
      <c r="J47" s="18">
        <f t="shared" si="2"/>
        <v>500</v>
      </c>
      <c r="K47" s="17"/>
      <c r="L47" s="62">
        <f t="shared" si="1"/>
        <v>500</v>
      </c>
    </row>
    <row r="48" spans="1:12">
      <c r="A48" s="14"/>
      <c r="B48" s="14"/>
      <c r="C48" s="15" t="s">
        <v>123</v>
      </c>
      <c r="D48" s="48" t="s">
        <v>122</v>
      </c>
      <c r="E48" s="16" t="s">
        <v>124</v>
      </c>
      <c r="F48" s="2"/>
      <c r="G48" s="2"/>
      <c r="H48" s="2">
        <v>25</v>
      </c>
      <c r="I48" s="17"/>
      <c r="J48" s="18">
        <f t="shared" si="2"/>
        <v>25</v>
      </c>
      <c r="K48" s="17"/>
      <c r="L48" s="62">
        <f t="shared" si="1"/>
        <v>25</v>
      </c>
    </row>
    <row r="49" spans="1:12">
      <c r="A49" s="14"/>
      <c r="B49" s="14"/>
      <c r="C49" s="15" t="s">
        <v>126</v>
      </c>
      <c r="D49" s="48" t="s">
        <v>125</v>
      </c>
      <c r="E49" s="16" t="s">
        <v>127</v>
      </c>
      <c r="F49" s="2"/>
      <c r="G49" s="2"/>
      <c r="H49" s="2">
        <f>300+142</f>
        <v>442</v>
      </c>
      <c r="I49" s="17"/>
      <c r="J49" s="18">
        <f t="shared" si="2"/>
        <v>442</v>
      </c>
      <c r="K49" s="17"/>
      <c r="L49" s="62">
        <f t="shared" si="1"/>
        <v>442</v>
      </c>
    </row>
    <row r="50" spans="1:12">
      <c r="A50" s="14"/>
      <c r="B50" s="14"/>
      <c r="C50" s="15" t="s">
        <v>129</v>
      </c>
      <c r="D50" s="48" t="s">
        <v>128</v>
      </c>
      <c r="E50" s="16" t="s">
        <v>130</v>
      </c>
      <c r="F50" s="2"/>
      <c r="G50" s="2"/>
      <c r="H50" s="2">
        <v>18</v>
      </c>
      <c r="I50" s="17"/>
      <c r="J50" s="18">
        <f t="shared" si="2"/>
        <v>18</v>
      </c>
      <c r="K50" s="17"/>
      <c r="L50" s="62">
        <f t="shared" si="1"/>
        <v>18</v>
      </c>
    </row>
    <row r="51" spans="1:12">
      <c r="A51" s="14"/>
      <c r="B51" s="14"/>
      <c r="C51" s="15" t="s">
        <v>132</v>
      </c>
      <c r="D51" s="48" t="s">
        <v>131</v>
      </c>
      <c r="E51" s="16" t="s">
        <v>133</v>
      </c>
      <c r="F51" s="2"/>
      <c r="G51" s="2"/>
      <c r="H51" s="2">
        <v>15</v>
      </c>
      <c r="I51" s="17"/>
      <c r="J51" s="18">
        <f t="shared" si="2"/>
        <v>15</v>
      </c>
      <c r="K51" s="17"/>
      <c r="L51" s="62">
        <f t="shared" si="1"/>
        <v>15</v>
      </c>
    </row>
    <row r="52" spans="1:12" ht="26.4">
      <c r="A52" s="14"/>
      <c r="B52" s="14">
        <v>16</v>
      </c>
      <c r="C52" s="15" t="s">
        <v>137</v>
      </c>
      <c r="D52" s="56" t="s">
        <v>136</v>
      </c>
      <c r="E52" s="16" t="s">
        <v>34</v>
      </c>
      <c r="F52" s="2"/>
      <c r="G52" s="2"/>
      <c r="H52" s="2">
        <v>60</v>
      </c>
      <c r="I52" s="17"/>
      <c r="J52" s="18">
        <f t="shared" si="2"/>
        <v>60</v>
      </c>
      <c r="K52" s="17"/>
      <c r="L52" s="62">
        <f t="shared" si="1"/>
        <v>60</v>
      </c>
    </row>
    <row r="53" spans="1:12" ht="39.6">
      <c r="A53" s="14"/>
      <c r="B53" s="14">
        <v>17</v>
      </c>
      <c r="C53" s="15" t="s">
        <v>33</v>
      </c>
      <c r="D53" s="58" t="s">
        <v>142</v>
      </c>
      <c r="E53" s="16" t="s">
        <v>34</v>
      </c>
      <c r="F53" s="2">
        <f>2300-388.49</f>
        <v>1911.51</v>
      </c>
      <c r="G53" s="2">
        <f t="shared" si="3"/>
        <v>5047.49</v>
      </c>
      <c r="H53" s="2">
        <f>7249-290</f>
        <v>6959</v>
      </c>
      <c r="I53" s="17"/>
      <c r="J53" s="18">
        <f t="shared" si="2"/>
        <v>6959</v>
      </c>
      <c r="K53" s="17"/>
      <c r="L53" s="62">
        <f t="shared" si="1"/>
        <v>6959</v>
      </c>
    </row>
    <row r="54" spans="1:12" ht="52.8">
      <c r="A54" s="14"/>
      <c r="B54" s="14">
        <v>18</v>
      </c>
      <c r="C54" s="15" t="s">
        <v>35</v>
      </c>
      <c r="D54" s="58" t="s">
        <v>143</v>
      </c>
      <c r="E54" s="16" t="s">
        <v>36</v>
      </c>
      <c r="F54" s="2">
        <v>159</v>
      </c>
      <c r="G54" s="2">
        <f t="shared" si="3"/>
        <v>841</v>
      </c>
      <c r="H54" s="2">
        <v>1000</v>
      </c>
      <c r="I54" s="17"/>
      <c r="J54" s="18">
        <f t="shared" si="2"/>
        <v>1000</v>
      </c>
      <c r="K54" s="17"/>
      <c r="L54" s="62">
        <f t="shared" si="1"/>
        <v>1000</v>
      </c>
    </row>
    <row r="55" spans="1:12" ht="31.2">
      <c r="A55" s="14"/>
      <c r="B55" s="39">
        <v>19</v>
      </c>
      <c r="C55" s="28" t="s">
        <v>99</v>
      </c>
      <c r="D55" s="32" t="s">
        <v>42</v>
      </c>
      <c r="E55" s="27" t="s">
        <v>98</v>
      </c>
      <c r="F55" s="30">
        <v>26</v>
      </c>
      <c r="G55" s="30">
        <f t="shared" si="3"/>
        <v>2</v>
      </c>
      <c r="H55" s="46">
        <v>28</v>
      </c>
      <c r="I55" s="17"/>
      <c r="J55" s="18">
        <f t="shared" si="2"/>
        <v>28</v>
      </c>
      <c r="K55" s="17"/>
      <c r="L55" s="62">
        <f t="shared" si="1"/>
        <v>28</v>
      </c>
    </row>
    <row r="56" spans="1:12" ht="55.8">
      <c r="A56" s="14"/>
      <c r="B56" s="14">
        <v>20</v>
      </c>
      <c r="C56" s="15" t="s">
        <v>144</v>
      </c>
      <c r="D56" s="54" t="s">
        <v>149</v>
      </c>
      <c r="E56" s="16" t="s">
        <v>37</v>
      </c>
      <c r="F56" s="2">
        <v>50</v>
      </c>
      <c r="G56" s="2">
        <f t="shared" si="3"/>
        <v>250</v>
      </c>
      <c r="H56" s="2">
        <v>300</v>
      </c>
      <c r="I56" s="17"/>
      <c r="J56" s="18">
        <f t="shared" si="2"/>
        <v>300</v>
      </c>
      <c r="K56" s="17"/>
      <c r="L56" s="62">
        <f t="shared" si="1"/>
        <v>300</v>
      </c>
    </row>
    <row r="57" spans="1:12" ht="26.4">
      <c r="A57" s="14"/>
      <c r="B57" s="14">
        <v>21</v>
      </c>
      <c r="C57" s="15" t="s">
        <v>38</v>
      </c>
      <c r="D57" s="56" t="s">
        <v>135</v>
      </c>
      <c r="E57" s="16" t="s">
        <v>39</v>
      </c>
      <c r="F57" s="2">
        <v>75</v>
      </c>
      <c r="G57" s="2">
        <f t="shared" si="3"/>
        <v>625</v>
      </c>
      <c r="H57" s="2">
        <v>700</v>
      </c>
      <c r="I57" s="17"/>
      <c r="J57" s="18">
        <f t="shared" si="2"/>
        <v>700</v>
      </c>
      <c r="K57" s="17">
        <v>37.351999999999997</v>
      </c>
      <c r="L57" s="62">
        <f t="shared" si="1"/>
        <v>737.35199999999998</v>
      </c>
    </row>
    <row r="58" spans="1:12" ht="62.4">
      <c r="A58" s="39"/>
      <c r="B58" s="39">
        <v>22</v>
      </c>
      <c r="C58" s="28" t="s">
        <v>43</v>
      </c>
      <c r="D58" s="24" t="s">
        <v>154</v>
      </c>
      <c r="E58" s="29" t="s">
        <v>44</v>
      </c>
      <c r="F58" s="30">
        <v>30</v>
      </c>
      <c r="G58" s="30">
        <f t="shared" si="3"/>
        <v>0</v>
      </c>
      <c r="H58" s="40">
        <v>30</v>
      </c>
      <c r="I58" s="17">
        <v>-30</v>
      </c>
      <c r="J58" s="18">
        <f t="shared" si="2"/>
        <v>0</v>
      </c>
      <c r="K58" s="17"/>
      <c r="L58" s="62">
        <f t="shared" si="1"/>
        <v>30</v>
      </c>
    </row>
    <row r="59" spans="1:12" ht="62.4">
      <c r="A59" s="14"/>
      <c r="B59" s="39">
        <v>23</v>
      </c>
      <c r="C59" s="28" t="s">
        <v>45</v>
      </c>
      <c r="D59" s="32" t="s">
        <v>46</v>
      </c>
      <c r="E59" s="27" t="s">
        <v>87</v>
      </c>
      <c r="F59" s="30">
        <v>50</v>
      </c>
      <c r="G59" s="30">
        <f t="shared" ref="G59" si="7">H59-F59</f>
        <v>-10</v>
      </c>
      <c r="H59" s="40">
        <v>40</v>
      </c>
      <c r="I59" s="18"/>
      <c r="J59" s="18">
        <f t="shared" ref="J59" si="8">H59+I59</f>
        <v>40</v>
      </c>
      <c r="K59" s="17"/>
      <c r="L59" s="62">
        <f t="shared" si="1"/>
        <v>40</v>
      </c>
    </row>
    <row r="60" spans="1:12" ht="46.2" customHeight="1">
      <c r="A60" s="14"/>
      <c r="B60" s="39">
        <v>24</v>
      </c>
      <c r="C60" s="15" t="s">
        <v>145</v>
      </c>
      <c r="D60" s="55" t="s">
        <v>150</v>
      </c>
      <c r="E60" s="16" t="s">
        <v>22</v>
      </c>
      <c r="F60" s="30"/>
      <c r="G60" s="30"/>
      <c r="H60" s="40">
        <v>90</v>
      </c>
      <c r="I60" s="18"/>
      <c r="J60" s="18"/>
      <c r="K60" s="17"/>
      <c r="L60" s="62">
        <f t="shared" si="1"/>
        <v>90</v>
      </c>
    </row>
    <row r="61" spans="1:12" ht="45" customHeight="1">
      <c r="A61" s="14"/>
      <c r="B61" s="14">
        <v>25</v>
      </c>
      <c r="C61" s="15" t="s">
        <v>147</v>
      </c>
      <c r="D61" s="55" t="s">
        <v>151</v>
      </c>
      <c r="E61" s="16" t="s">
        <v>146</v>
      </c>
      <c r="F61" s="2">
        <v>50</v>
      </c>
      <c r="G61" s="2">
        <f t="shared" si="3"/>
        <v>150</v>
      </c>
      <c r="H61" s="2">
        <v>200</v>
      </c>
      <c r="I61" s="18"/>
      <c r="J61" s="18">
        <f t="shared" si="2"/>
        <v>200</v>
      </c>
      <c r="K61" s="17"/>
      <c r="L61" s="62">
        <f t="shared" si="1"/>
        <v>200</v>
      </c>
    </row>
    <row r="62" spans="1:12" ht="45" customHeight="1">
      <c r="A62" s="14"/>
      <c r="B62" s="14">
        <v>26</v>
      </c>
      <c r="C62" s="15" t="s">
        <v>160</v>
      </c>
      <c r="D62" s="60" t="s">
        <v>159</v>
      </c>
      <c r="E62" s="16" t="s">
        <v>22</v>
      </c>
      <c r="F62" s="2"/>
      <c r="G62" s="2"/>
      <c r="H62" s="2">
        <v>90</v>
      </c>
      <c r="I62" s="18"/>
      <c r="J62" s="18">
        <f t="shared" si="2"/>
        <v>90</v>
      </c>
      <c r="K62" s="17"/>
      <c r="L62" s="62">
        <f t="shared" si="1"/>
        <v>90</v>
      </c>
    </row>
    <row r="63" spans="1:12">
      <c r="A63" s="66" t="s">
        <v>5</v>
      </c>
      <c r="B63" s="66"/>
      <c r="C63" s="66"/>
      <c r="D63" s="66"/>
      <c r="E63" s="19"/>
      <c r="F63" s="20">
        <f>SUM(F13:F61)</f>
        <v>328842.26</v>
      </c>
      <c r="G63" s="20">
        <f>SUM(G13:G61)</f>
        <v>-31821.416999999994</v>
      </c>
      <c r="H63" s="20">
        <f>H61+H60+H59+H58+H57+H56+H55+H54+H53+H52++H47+H46+H45+H44+H42+H41+H40+H36+H35+H31+H28+H24+H23+H22+H13+H62</f>
        <v>352567.50345000002</v>
      </c>
      <c r="I63" s="20">
        <f t="shared" ref="I63:K63" si="9">I61+I60+I59+I58+I57+I56+I55+I54+I53+I52++I47+I46+I45+I44+I42+I41+I40+I36+I35+I31+I28+I24+I23+I22+I13+I62</f>
        <v>7603.03</v>
      </c>
      <c r="J63" s="20">
        <f t="shared" si="9"/>
        <v>20185.03</v>
      </c>
      <c r="K63" s="20">
        <f t="shared" si="9"/>
        <v>2330.3540000000003</v>
      </c>
      <c r="L63" s="62">
        <f t="shared" si="1"/>
        <v>354897.85745000001</v>
      </c>
    </row>
    <row r="64" spans="1:12">
      <c r="D64" s="21"/>
      <c r="E64" s="21"/>
    </row>
    <row r="68" spans="6:6">
      <c r="F68" s="22"/>
    </row>
  </sheetData>
  <mergeCells count="19">
    <mergeCell ref="A36:A39"/>
    <mergeCell ref="B28:B30"/>
    <mergeCell ref="A28:A30"/>
    <mergeCell ref="A63:D63"/>
    <mergeCell ref="A1:J1"/>
    <mergeCell ref="D2:J2"/>
    <mergeCell ref="A3:J3"/>
    <mergeCell ref="A4:J4"/>
    <mergeCell ref="A5:J5"/>
    <mergeCell ref="A6:J6"/>
    <mergeCell ref="A9:H10"/>
    <mergeCell ref="E7:J7"/>
    <mergeCell ref="B13:B20"/>
    <mergeCell ref="A13:A20"/>
    <mergeCell ref="B31:B34"/>
    <mergeCell ref="A31:A34"/>
    <mergeCell ref="B24:B27"/>
    <mergeCell ref="A24:A27"/>
    <mergeCell ref="B36:B39"/>
  </mergeCells>
  <pageMargins left="0.82677165354330717" right="0.31496062992125984" top="0.35433070866141736" bottom="0" header="0.31496062992125984" footer="0.31496062992125984"/>
  <pageSetup paperSize="9" scale="5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6"/>
  <sheetViews>
    <sheetView workbookViewId="0">
      <selection activeCell="A6" sqref="A6"/>
    </sheetView>
  </sheetViews>
  <sheetFormatPr defaultRowHeight="14.4"/>
  <cols>
    <col min="1" max="1" width="18.44140625" customWidth="1"/>
  </cols>
  <sheetData>
    <row r="3" spans="1:1">
      <c r="A3" t="s">
        <v>166</v>
      </c>
    </row>
    <row r="4" spans="1:1">
      <c r="A4" t="s">
        <v>167</v>
      </c>
    </row>
    <row r="5" spans="1:1">
      <c r="A5" t="s">
        <v>168</v>
      </c>
    </row>
    <row r="6" spans="1:1">
      <c r="A6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ПР13</vt:lpstr>
      <vt:lpstr>Лист1</vt:lpstr>
      <vt:lpstr>ПР13!Область_печати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2019-08-08T10:36:16Z</dcterms:modified>
</cp:coreProperties>
</file>